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225" windowWidth="14955" windowHeight="8445" activeTab="0"/>
  </bookViews>
  <sheets>
    <sheet name="firma" sheetId="1" r:id="rId1"/>
    <sheet name="MR51D" sheetId="2" r:id="rId2"/>
    <sheet name="MR51E" sheetId="3" r:id="rId3"/>
    <sheet name="MR51P" sheetId="4" r:id="rId4"/>
  </sheets>
  <definedNames>
    <definedName name="_xlnm.Print_Area" localSheetId="1">'MR51D'!$A$104:$M$168</definedName>
    <definedName name="_xlnm.Print_Area" localSheetId="2">'MR51E'!$A$104:$M$157</definedName>
    <definedName name="_xlnm.Print_Area" localSheetId="3">'MR51P'!$A$93:$M$155</definedName>
  </definedNames>
  <calcPr fullCalcOnLoad="1"/>
</workbook>
</file>

<file path=xl/sharedStrings.xml><?xml version="1.0" encoding="utf-8"?>
<sst xmlns="http://schemas.openxmlformats.org/spreadsheetml/2006/main" count="164" uniqueCount="75">
  <si>
    <t>vstup</t>
  </si>
  <si>
    <t>provedení</t>
  </si>
  <si>
    <t>vestavné</t>
  </si>
  <si>
    <t>RS-232</t>
  </si>
  <si>
    <t>neosazeno</t>
  </si>
  <si>
    <t>15 V pro SSR</t>
  </si>
  <si>
    <t>plovoucí 20 V</t>
  </si>
  <si>
    <t>napěťový 0–10 (0–5) V</t>
  </si>
  <si>
    <t>napěťový - termočlánek</t>
  </si>
  <si>
    <t>napěťový - 0–10 (0–5) V</t>
  </si>
  <si>
    <t>proudový 0–20 (4–20) mA</t>
  </si>
  <si>
    <t>ne - MR51D</t>
  </si>
  <si>
    <t>ano -MR51C</t>
  </si>
  <si>
    <t>MR51D (C) -</t>
  </si>
  <si>
    <t>reálný čas</t>
  </si>
  <si>
    <t>RS485 galv. oddělený</t>
  </si>
  <si>
    <t>RS485 galv. neoddělený</t>
  </si>
  <si>
    <t xml:space="preserve">v krabici s průchodkami </t>
  </si>
  <si>
    <t>výstup 1</t>
  </si>
  <si>
    <t>proudový 0–20 (4–20) mA pasivní</t>
  </si>
  <si>
    <t>proudový 0–20 (4–20) mA aktivní</t>
  </si>
  <si>
    <r>
      <t>komunikace</t>
    </r>
  </si>
  <si>
    <t>výstup 2</t>
  </si>
  <si>
    <t>vyber vstup</t>
  </si>
  <si>
    <t>vyber výstup 1</t>
  </si>
  <si>
    <t>termín:</t>
  </si>
  <si>
    <t>kontakt:</t>
  </si>
  <si>
    <t>telefon:</t>
  </si>
  <si>
    <t>PSČ a město:</t>
  </si>
  <si>
    <t>ulice:</t>
  </si>
  <si>
    <t>e-mail:</t>
  </si>
  <si>
    <t>fax:</t>
  </si>
  <si>
    <t>DIČ</t>
  </si>
  <si>
    <t>DIČ:</t>
  </si>
  <si>
    <t>IČ:</t>
  </si>
  <si>
    <t>poznámka:</t>
  </si>
  <si>
    <t>OBJEDNÁVKA</t>
  </si>
  <si>
    <t>Firma:</t>
  </si>
  <si>
    <t>Dodací adresa:</t>
  </si>
  <si>
    <t>Fakturační adresa:</t>
  </si>
  <si>
    <t>Poznámka:</t>
  </si>
  <si>
    <t>vstup:</t>
  </si>
  <si>
    <t>výstup 1:</t>
  </si>
  <si>
    <t>výstup 2:</t>
  </si>
  <si>
    <t>komunikace:</t>
  </si>
  <si>
    <t>reálný čas:</t>
  </si>
  <si>
    <t>provedení:</t>
  </si>
  <si>
    <t>Regulátor MR51D (C) v konfiguraci:</t>
  </si>
  <si>
    <t>cena bez DPH:</t>
  </si>
  <si>
    <t>Termín dodání:</t>
  </si>
  <si>
    <t xml:space="preserve">Dne: </t>
  </si>
  <si>
    <t>podpis</t>
  </si>
  <si>
    <t>IČ</t>
  </si>
  <si>
    <t>firma/společnost:</t>
  </si>
  <si>
    <t>Údaje o objednavateli</t>
  </si>
  <si>
    <t>MR51E -</t>
  </si>
  <si>
    <t>Regulátor MR51E v konfiguraci:</t>
  </si>
  <si>
    <t>výstup:</t>
  </si>
  <si>
    <t>MR51P -</t>
  </si>
  <si>
    <t>Regulátor MR51P v konfiguraci:</t>
  </si>
  <si>
    <t xml:space="preserve">   červené pole znamená že konfigurace není úplná</t>
  </si>
  <si>
    <t>Vaše objednávka</t>
  </si>
  <si>
    <t>standardní sestava              MR51D</t>
  </si>
  <si>
    <t>výběr</t>
  </si>
  <si>
    <t>připlatek za</t>
  </si>
  <si>
    <t xml:space="preserve"> </t>
  </si>
  <si>
    <t>standardní sestava                     MR51E</t>
  </si>
  <si>
    <t>standardní sestava                     MR51P</t>
  </si>
  <si>
    <t>MR51D (C)</t>
  </si>
  <si>
    <t>MR51E</t>
  </si>
  <si>
    <t>MR51P</t>
  </si>
  <si>
    <t>odporový R300 (Pt100)</t>
  </si>
  <si>
    <t>odporový R3000 (Pt500, Pt1000, Ni1000)</t>
  </si>
  <si>
    <t>odporový R30000 (Ni10000)</t>
  </si>
  <si>
    <t xml:space="preserve">   oranžové pole znamená že konfigurace není platná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</si>
</sst>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[$-405]d\.\ mmmm\ yyyy"/>
    <numFmt numFmtId="167" formatCode="[$-F800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 vertical="center" wrapText="1"/>
      <protection hidden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hidden="1" locked="0"/>
    </xf>
    <xf numFmtId="0" fontId="0" fillId="0" borderId="0" xfId="0" applyAlignment="1">
      <alignment horizontal="left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hidden="1" locked="0"/>
    </xf>
    <xf numFmtId="0" fontId="0" fillId="0" borderId="0" xfId="0" applyNumberFormat="1" applyBorder="1" applyAlignment="1" applyProtection="1">
      <alignment horizontal="right"/>
      <protection hidden="1" locked="0"/>
    </xf>
    <xf numFmtId="0" fontId="1" fillId="0" borderId="0" xfId="0" applyNumberFormat="1" applyFont="1" applyAlignment="1" applyProtection="1">
      <alignment horizontal="right" vertical="center"/>
      <protection hidden="1"/>
    </xf>
    <xf numFmtId="0" fontId="1" fillId="0" borderId="0" xfId="0" applyNumberFormat="1" applyFont="1" applyAlignment="1" applyProtection="1">
      <alignment horizontal="right" vertical="center"/>
      <protection hidden="1" locked="0"/>
    </xf>
    <xf numFmtId="0" fontId="0" fillId="0" borderId="0" xfId="0" applyNumberFormat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4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3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" borderId="7" xfId="0" applyFill="1" applyBorder="1" applyAlignment="1">
      <alignment/>
    </xf>
    <xf numFmtId="49" fontId="0" fillId="0" borderId="0" xfId="0" applyNumberFormat="1" applyBorder="1" applyAlignment="1" applyProtection="1">
      <alignment horizontal="left"/>
      <protection hidden="1" locked="0"/>
    </xf>
    <xf numFmtId="0" fontId="0" fillId="0" borderId="0" xfId="0" applyNumberFormat="1" applyFill="1" applyBorder="1" applyAlignment="1" applyProtection="1">
      <alignment horizontal="left" vertical="center" wrapText="1"/>
      <protection hidden="1" locked="0"/>
    </xf>
    <xf numFmtId="3" fontId="0" fillId="0" borderId="0" xfId="0" applyNumberFormat="1" applyFill="1" applyBorder="1" applyAlignment="1" applyProtection="1">
      <alignment horizontal="left" vertical="center" wrapText="1"/>
      <protection hidden="1" locked="0"/>
    </xf>
    <xf numFmtId="0" fontId="3" fillId="4" borderId="8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0" xfId="0" applyNumberFormat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3" fillId="4" borderId="8" xfId="0" applyNumberFormat="1" applyFont="1" applyFill="1" applyBorder="1" applyAlignment="1" applyProtection="1">
      <alignment horizontal="left" vertical="center" wrapText="1"/>
      <protection hidden="1" locked="0"/>
    </xf>
    <xf numFmtId="3" fontId="0" fillId="0" borderId="0" xfId="0" applyNumberForma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7" fontId="1" fillId="4" borderId="8" xfId="0" applyNumberFormat="1" applyFont="1" applyFill="1" applyBorder="1" applyAlignment="1" applyProtection="1">
      <alignment horizontal="left" vertical="center" wrapText="1"/>
      <protection hidden="1" locked="0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164" fontId="0" fillId="2" borderId="6" xfId="0" applyNumberFormat="1" applyFill="1" applyBorder="1" applyAlignment="1" applyProtection="1">
      <alignment horizontal="right"/>
      <protection hidden="1" locked="0"/>
    </xf>
    <xf numFmtId="0" fontId="0" fillId="2" borderId="6" xfId="0" applyNumberFormat="1" applyFill="1" applyBorder="1" applyAlignment="1" applyProtection="1">
      <alignment horizontal="right"/>
      <protection hidden="1" locked="0"/>
    </xf>
    <xf numFmtId="164" fontId="3" fillId="2" borderId="12" xfId="0" applyNumberFormat="1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left"/>
      <protection hidden="1"/>
    </xf>
    <xf numFmtId="1" fontId="3" fillId="2" borderId="6" xfId="0" applyNumberFormat="1" applyFont="1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10" fillId="4" borderId="8" xfId="17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4" xfId="0" applyBorder="1" applyAlignment="1" applyProtection="1">
      <alignment horizontal="right"/>
      <protection hidden="1"/>
    </xf>
    <xf numFmtId="164" fontId="1" fillId="0" borderId="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 vertical="top" wrapText="1"/>
      <protection hidden="1"/>
    </xf>
    <xf numFmtId="0" fontId="1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left" vertical="center" wrapText="1"/>
      <protection hidden="1" locked="0"/>
    </xf>
    <xf numFmtId="0" fontId="0" fillId="0" borderId="0" xfId="0" applyFill="1" applyAlignment="1">
      <alignment horizontal="left"/>
    </xf>
    <xf numFmtId="0" fontId="3" fillId="0" borderId="0" xfId="0" applyNumberFormat="1" applyFont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7" fontId="0" fillId="0" borderId="0" xfId="0" applyNumberForma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0</xdr:rowOff>
    </xdr:from>
    <xdr:to>
      <xdr:col>7</xdr:col>
      <xdr:colOff>161925</xdr:colOff>
      <xdr:row>16</xdr:row>
      <xdr:rowOff>0</xdr:rowOff>
    </xdr:to>
    <xdr:sp>
      <xdr:nvSpPr>
        <xdr:cNvPr id="1" name="AutoShape 36"/>
        <xdr:cNvSpPr>
          <a:spLocks/>
        </xdr:cNvSpPr>
      </xdr:nvSpPr>
      <xdr:spPr>
        <a:xfrm flipV="1">
          <a:off x="3533775" y="981075"/>
          <a:ext cx="514350" cy="533400"/>
        </a:xfrm>
        <a:prstGeom prst="bentConnector2">
          <a:avLst>
            <a:gd name="adj1" fmla="val -804546"/>
            <a:gd name="adj2" fmla="val 121430"/>
            <a:gd name="adj3" fmla="val -80454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6</xdr:col>
      <xdr:colOff>161925</xdr:colOff>
      <xdr:row>8</xdr:row>
      <xdr:rowOff>9525</xdr:rowOff>
    </xdr:to>
    <xdr:sp>
      <xdr:nvSpPr>
        <xdr:cNvPr id="2" name="AutoShape 38"/>
        <xdr:cNvSpPr>
          <a:spLocks/>
        </xdr:cNvSpPr>
      </xdr:nvSpPr>
      <xdr:spPr>
        <a:xfrm flipV="1">
          <a:off x="3533775" y="981075"/>
          <a:ext cx="133350" cy="200025"/>
        </a:xfrm>
        <a:prstGeom prst="bentConnector2">
          <a:avLst>
            <a:gd name="adj1" fmla="val -2125000"/>
            <a:gd name="adj2" fmla="val 240476"/>
            <a:gd name="adj3" fmla="val -21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200025</xdr:rowOff>
    </xdr:from>
    <xdr:to>
      <xdr:col>8</xdr:col>
      <xdr:colOff>171450</xdr:colOff>
      <xdr:row>20</xdr:row>
      <xdr:rowOff>9525</xdr:rowOff>
    </xdr:to>
    <xdr:sp>
      <xdr:nvSpPr>
        <xdr:cNvPr id="3" name="AutoShape 39"/>
        <xdr:cNvSpPr>
          <a:spLocks/>
        </xdr:cNvSpPr>
      </xdr:nvSpPr>
      <xdr:spPr>
        <a:xfrm flipV="1">
          <a:off x="3524250" y="971550"/>
          <a:ext cx="914400" cy="895350"/>
        </a:xfrm>
        <a:prstGeom prst="bentConnector2">
          <a:avLst>
            <a:gd name="adj1" fmla="val -520731"/>
            <a:gd name="adj2" fmla="val 91490"/>
            <a:gd name="adj3" fmla="val -5207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9</xdr:col>
      <xdr:colOff>171450</xdr:colOff>
      <xdr:row>25</xdr:row>
      <xdr:rowOff>9525</xdr:rowOff>
    </xdr:to>
    <xdr:sp>
      <xdr:nvSpPr>
        <xdr:cNvPr id="4" name="AutoShape 40"/>
        <xdr:cNvSpPr>
          <a:spLocks/>
        </xdr:cNvSpPr>
      </xdr:nvSpPr>
      <xdr:spPr>
        <a:xfrm flipV="1">
          <a:off x="3524250" y="981075"/>
          <a:ext cx="1295400" cy="1228725"/>
        </a:xfrm>
        <a:prstGeom prst="bentConnector2">
          <a:avLst>
            <a:gd name="adj1" fmla="val -385652"/>
            <a:gd name="adj2" fmla="val 81009"/>
            <a:gd name="adj3" fmla="val -385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10</xdr:col>
      <xdr:colOff>171450</xdr:colOff>
      <xdr:row>30</xdr:row>
      <xdr:rowOff>9525</xdr:rowOff>
    </xdr:to>
    <xdr:sp>
      <xdr:nvSpPr>
        <xdr:cNvPr id="5" name="AutoShape 41"/>
        <xdr:cNvSpPr>
          <a:spLocks/>
        </xdr:cNvSpPr>
      </xdr:nvSpPr>
      <xdr:spPr>
        <a:xfrm flipV="1">
          <a:off x="3524250" y="981075"/>
          <a:ext cx="1676400" cy="1571625"/>
        </a:xfrm>
        <a:prstGeom prst="bentConnector2">
          <a:avLst>
            <a:gd name="adj1" fmla="val -310810"/>
            <a:gd name="adj2" fmla="val 74240"/>
            <a:gd name="adj3" fmla="val -31081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11</xdr:col>
      <xdr:colOff>171450</xdr:colOff>
      <xdr:row>33</xdr:row>
      <xdr:rowOff>9525</xdr:rowOff>
    </xdr:to>
    <xdr:sp>
      <xdr:nvSpPr>
        <xdr:cNvPr id="6" name="AutoShape 42"/>
        <xdr:cNvSpPr>
          <a:spLocks/>
        </xdr:cNvSpPr>
      </xdr:nvSpPr>
      <xdr:spPr>
        <a:xfrm flipV="1">
          <a:off x="3524250" y="981075"/>
          <a:ext cx="2057400" cy="1914525"/>
        </a:xfrm>
        <a:prstGeom prst="bentConnector2">
          <a:avLst>
            <a:gd name="adj1" fmla="val -263259"/>
            <a:gd name="adj2" fmla="val 69902"/>
            <a:gd name="adj3" fmla="val -26325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0</xdr:rowOff>
    </xdr:from>
    <xdr:to>
      <xdr:col>6</xdr:col>
      <xdr:colOff>161925</xdr:colOff>
      <xdr:row>8</xdr:row>
      <xdr:rowOff>9525</xdr:rowOff>
    </xdr:to>
    <xdr:sp>
      <xdr:nvSpPr>
        <xdr:cNvPr id="1" name="AutoShape 10"/>
        <xdr:cNvSpPr>
          <a:spLocks/>
        </xdr:cNvSpPr>
      </xdr:nvSpPr>
      <xdr:spPr>
        <a:xfrm flipV="1">
          <a:off x="3590925" y="962025"/>
          <a:ext cx="133350" cy="200025"/>
        </a:xfrm>
        <a:prstGeom prst="bentConnector2">
          <a:avLst>
            <a:gd name="adj1" fmla="val -2125000"/>
            <a:gd name="adj2" fmla="val 240476"/>
            <a:gd name="adj3" fmla="val -21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200025</xdr:rowOff>
    </xdr:from>
    <xdr:to>
      <xdr:col>8</xdr:col>
      <xdr:colOff>171450</xdr:colOff>
      <xdr:row>15</xdr:row>
      <xdr:rowOff>9525</xdr:rowOff>
    </xdr:to>
    <xdr:sp>
      <xdr:nvSpPr>
        <xdr:cNvPr id="2" name="AutoShape 11"/>
        <xdr:cNvSpPr>
          <a:spLocks/>
        </xdr:cNvSpPr>
      </xdr:nvSpPr>
      <xdr:spPr>
        <a:xfrm flipV="1">
          <a:off x="3581400" y="952500"/>
          <a:ext cx="781050" cy="552450"/>
        </a:xfrm>
        <a:prstGeom prst="bentConnector2">
          <a:avLst>
            <a:gd name="adj1" fmla="val -520731"/>
            <a:gd name="adj2" fmla="val 91490"/>
            <a:gd name="adj3" fmla="val -5207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9</xdr:col>
      <xdr:colOff>171450</xdr:colOff>
      <xdr:row>20</xdr:row>
      <xdr:rowOff>9525</xdr:rowOff>
    </xdr:to>
    <xdr:sp>
      <xdr:nvSpPr>
        <xdr:cNvPr id="3" name="AutoShape 12"/>
        <xdr:cNvSpPr>
          <a:spLocks/>
        </xdr:cNvSpPr>
      </xdr:nvSpPr>
      <xdr:spPr>
        <a:xfrm flipV="1">
          <a:off x="3581400" y="962025"/>
          <a:ext cx="1095375" cy="885825"/>
        </a:xfrm>
        <a:prstGeom prst="bentConnector2">
          <a:avLst>
            <a:gd name="adj1" fmla="val -385652"/>
            <a:gd name="adj2" fmla="val 81009"/>
            <a:gd name="adj3" fmla="val -385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11</xdr:col>
      <xdr:colOff>171450</xdr:colOff>
      <xdr:row>25</xdr:row>
      <xdr:rowOff>9525</xdr:rowOff>
    </xdr:to>
    <xdr:sp>
      <xdr:nvSpPr>
        <xdr:cNvPr id="4" name="AutoShape 14"/>
        <xdr:cNvSpPr>
          <a:spLocks/>
        </xdr:cNvSpPr>
      </xdr:nvSpPr>
      <xdr:spPr>
        <a:xfrm flipV="1">
          <a:off x="3581400" y="962025"/>
          <a:ext cx="1724025" cy="1228725"/>
        </a:xfrm>
        <a:prstGeom prst="bentConnector2">
          <a:avLst>
            <a:gd name="adj1" fmla="val -263259"/>
            <a:gd name="adj2" fmla="val 69902"/>
            <a:gd name="adj3" fmla="val -26325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0</xdr:rowOff>
    </xdr:from>
    <xdr:to>
      <xdr:col>7</xdr:col>
      <xdr:colOff>161925</xdr:colOff>
      <xdr:row>8</xdr:row>
      <xdr:rowOff>0</xdr:rowOff>
    </xdr:to>
    <xdr:sp>
      <xdr:nvSpPr>
        <xdr:cNvPr id="1" name="AutoShape 9"/>
        <xdr:cNvSpPr>
          <a:spLocks/>
        </xdr:cNvSpPr>
      </xdr:nvSpPr>
      <xdr:spPr>
        <a:xfrm flipV="1">
          <a:off x="3714750" y="971550"/>
          <a:ext cx="447675" cy="190500"/>
        </a:xfrm>
        <a:prstGeom prst="bentConnector2">
          <a:avLst>
            <a:gd name="adj1" fmla="val -804546"/>
            <a:gd name="adj2" fmla="val 121430"/>
            <a:gd name="adj3" fmla="val -80454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200025</xdr:rowOff>
    </xdr:from>
    <xdr:to>
      <xdr:col>8</xdr:col>
      <xdr:colOff>171450</xdr:colOff>
      <xdr:row>12</xdr:row>
      <xdr:rowOff>9525</xdr:rowOff>
    </xdr:to>
    <xdr:sp>
      <xdr:nvSpPr>
        <xdr:cNvPr id="2" name="AutoShape 11"/>
        <xdr:cNvSpPr>
          <a:spLocks/>
        </xdr:cNvSpPr>
      </xdr:nvSpPr>
      <xdr:spPr>
        <a:xfrm flipV="1">
          <a:off x="3705225" y="962025"/>
          <a:ext cx="781050" cy="552450"/>
        </a:xfrm>
        <a:prstGeom prst="bentConnector2">
          <a:avLst>
            <a:gd name="adj1" fmla="val -520731"/>
            <a:gd name="adj2" fmla="val 91490"/>
            <a:gd name="adj3" fmla="val -5207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9</xdr:col>
      <xdr:colOff>171450</xdr:colOff>
      <xdr:row>17</xdr:row>
      <xdr:rowOff>9525</xdr:rowOff>
    </xdr:to>
    <xdr:sp>
      <xdr:nvSpPr>
        <xdr:cNvPr id="3" name="AutoShape 12"/>
        <xdr:cNvSpPr>
          <a:spLocks/>
        </xdr:cNvSpPr>
      </xdr:nvSpPr>
      <xdr:spPr>
        <a:xfrm flipV="1">
          <a:off x="3705225" y="971550"/>
          <a:ext cx="1095375" cy="885825"/>
        </a:xfrm>
        <a:prstGeom prst="bentConnector2">
          <a:avLst>
            <a:gd name="adj1" fmla="val -385652"/>
            <a:gd name="adj2" fmla="val 81009"/>
            <a:gd name="adj3" fmla="val -385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11</xdr:col>
      <xdr:colOff>171450</xdr:colOff>
      <xdr:row>22</xdr:row>
      <xdr:rowOff>9525</xdr:rowOff>
    </xdr:to>
    <xdr:sp>
      <xdr:nvSpPr>
        <xdr:cNvPr id="4" name="AutoShape 14"/>
        <xdr:cNvSpPr>
          <a:spLocks/>
        </xdr:cNvSpPr>
      </xdr:nvSpPr>
      <xdr:spPr>
        <a:xfrm flipV="1">
          <a:off x="3705225" y="971550"/>
          <a:ext cx="1724025" cy="1228725"/>
        </a:xfrm>
        <a:prstGeom prst="bentConnector2">
          <a:avLst>
            <a:gd name="adj1" fmla="val -263259"/>
            <a:gd name="adj2" fmla="val 69902"/>
            <a:gd name="adj3" fmla="val -26325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O24"/>
  <sheetViews>
    <sheetView showGridLines="0" tabSelected="1" workbookViewId="0" topLeftCell="A1">
      <selection activeCell="E7" sqref="E7:G7"/>
    </sheetView>
  </sheetViews>
  <sheetFormatPr defaultColWidth="9.140625" defaultRowHeight="12.75"/>
  <cols>
    <col min="3" max="3" width="13.140625" style="0" customWidth="1"/>
    <col min="4" max="4" width="3.00390625" style="0" customWidth="1"/>
    <col min="5" max="5" width="27.421875" style="0" customWidth="1"/>
    <col min="7" max="7" width="11.00390625" style="0" customWidth="1"/>
    <col min="8" max="8" width="2.7109375" style="0" customWidth="1"/>
    <col min="9" max="9" width="27.28125" style="0" customWidth="1"/>
  </cols>
  <sheetData>
    <row r="3" spans="2:9" ht="18">
      <c r="B3" s="92" t="s">
        <v>54</v>
      </c>
      <c r="C3" s="92"/>
      <c r="D3" s="92"/>
      <c r="E3" s="92"/>
      <c r="F3" s="92"/>
      <c r="G3" s="92"/>
      <c r="H3" s="92"/>
      <c r="I3" s="92"/>
    </row>
    <row r="7" spans="2:14" ht="15.75" customHeight="1">
      <c r="B7" s="93" t="s">
        <v>53</v>
      </c>
      <c r="C7" s="93"/>
      <c r="D7" s="6"/>
      <c r="E7" s="89"/>
      <c r="F7" s="90"/>
      <c r="G7" s="91"/>
      <c r="H7" s="31"/>
      <c r="I7" s="1"/>
      <c r="J7" s="1"/>
      <c r="K7" s="1"/>
      <c r="L7" s="1"/>
      <c r="M7" s="29"/>
      <c r="N7" s="32"/>
    </row>
    <row r="8" spans="3:14" ht="7.5" customHeight="1">
      <c r="C8" s="6"/>
      <c r="D8" s="6"/>
      <c r="E8" s="51"/>
      <c r="F8" s="1"/>
      <c r="G8" s="1"/>
      <c r="H8" s="31"/>
      <c r="I8" s="1"/>
      <c r="J8" s="1"/>
      <c r="K8" s="1"/>
      <c r="L8" s="1"/>
      <c r="M8" s="29"/>
      <c r="N8" s="32"/>
    </row>
    <row r="9" spans="2:15" ht="15.75" customHeight="1">
      <c r="B9" s="94" t="s">
        <v>38</v>
      </c>
      <c r="C9" s="57" t="s">
        <v>29</v>
      </c>
      <c r="D9" s="6"/>
      <c r="E9" s="53"/>
      <c r="F9" s="1"/>
      <c r="G9" s="94" t="s">
        <v>39</v>
      </c>
      <c r="H9" s="54"/>
      <c r="I9" s="53"/>
      <c r="J9" s="54"/>
      <c r="K9" s="54"/>
      <c r="L9" s="54"/>
      <c r="M9" s="54"/>
      <c r="N9" s="54"/>
      <c r="O9" s="54"/>
    </row>
    <row r="10" spans="2:15" ht="7.5" customHeight="1">
      <c r="B10" s="94"/>
      <c r="C10" s="57"/>
      <c r="D10" s="6"/>
      <c r="E10" s="51"/>
      <c r="F10" s="1"/>
      <c r="G10" s="94"/>
      <c r="H10" s="50"/>
      <c r="I10" s="50"/>
      <c r="J10" s="50"/>
      <c r="K10" s="50"/>
      <c r="L10" s="50"/>
      <c r="M10" s="50"/>
      <c r="N10" s="50"/>
      <c r="O10" s="50"/>
    </row>
    <row r="11" spans="2:15" ht="15.75" customHeight="1">
      <c r="B11" s="94"/>
      <c r="C11" s="57" t="s">
        <v>28</v>
      </c>
      <c r="D11" s="6"/>
      <c r="E11" s="53"/>
      <c r="F11" s="1"/>
      <c r="G11" s="94"/>
      <c r="H11" s="54"/>
      <c r="I11" s="53"/>
      <c r="J11" s="54"/>
      <c r="K11" s="54"/>
      <c r="L11" s="54"/>
      <c r="M11" s="54"/>
      <c r="N11" s="54"/>
      <c r="O11" s="54"/>
    </row>
    <row r="12" spans="3:15" ht="12.75">
      <c r="C12" s="57"/>
      <c r="D12" s="6"/>
      <c r="E12" s="51"/>
      <c r="F12" s="1"/>
      <c r="G12" s="58"/>
      <c r="H12" s="50"/>
      <c r="I12" s="50"/>
      <c r="J12" s="50"/>
      <c r="K12" s="50"/>
      <c r="L12" s="50"/>
      <c r="M12" s="50"/>
      <c r="N12" s="50"/>
      <c r="O12" s="50"/>
    </row>
    <row r="13" spans="3:15" ht="12.75">
      <c r="C13" s="57"/>
      <c r="D13" s="6"/>
      <c r="E13" s="51"/>
      <c r="F13" s="1"/>
      <c r="G13" s="58"/>
      <c r="H13" s="50"/>
      <c r="I13" s="50"/>
      <c r="J13" s="50"/>
      <c r="K13" s="50"/>
      <c r="L13" s="50"/>
      <c r="M13" s="50"/>
      <c r="N13" s="50"/>
      <c r="O13" s="50"/>
    </row>
    <row r="14" spans="3:14" ht="15.75" customHeight="1">
      <c r="C14" s="57" t="s">
        <v>26</v>
      </c>
      <c r="D14" s="6"/>
      <c r="E14" s="53"/>
      <c r="F14" s="1"/>
      <c r="G14" s="58"/>
      <c r="H14" s="1"/>
      <c r="I14" s="1"/>
      <c r="J14" s="1"/>
      <c r="K14" s="1"/>
      <c r="L14" s="1"/>
      <c r="M14" s="29"/>
      <c r="N14" s="32"/>
    </row>
    <row r="15" spans="3:14" ht="7.5" customHeight="1">
      <c r="C15" s="57"/>
      <c r="D15" s="6"/>
      <c r="E15" s="51"/>
      <c r="F15" s="1"/>
      <c r="G15" s="58"/>
      <c r="H15" s="1"/>
      <c r="I15" s="1"/>
      <c r="J15" s="1"/>
      <c r="K15" s="1"/>
      <c r="L15" s="1"/>
      <c r="M15" s="29"/>
      <c r="N15" s="32"/>
    </row>
    <row r="16" spans="3:15" ht="15.75" customHeight="1">
      <c r="C16" s="57" t="s">
        <v>27</v>
      </c>
      <c r="D16" s="6"/>
      <c r="E16" s="59"/>
      <c r="F16" s="1"/>
      <c r="G16" s="58"/>
      <c r="H16" s="1"/>
      <c r="I16" s="46"/>
      <c r="J16" s="46"/>
      <c r="K16" s="46"/>
      <c r="L16" s="46"/>
      <c r="M16" s="47"/>
      <c r="N16" s="48"/>
      <c r="O16" s="46"/>
    </row>
    <row r="17" spans="3:15" ht="7.5" customHeight="1">
      <c r="C17" s="57"/>
      <c r="D17" s="6"/>
      <c r="E17" s="52"/>
      <c r="F17" s="1"/>
      <c r="G17" s="58"/>
      <c r="H17" s="1"/>
      <c r="I17" s="46"/>
      <c r="J17" s="46"/>
      <c r="K17" s="46"/>
      <c r="L17" s="46"/>
      <c r="M17" s="47"/>
      <c r="N17" s="48"/>
      <c r="O17" s="46"/>
    </row>
    <row r="18" spans="3:15" ht="15.75" customHeight="1">
      <c r="C18" s="57" t="s">
        <v>31</v>
      </c>
      <c r="D18" s="6"/>
      <c r="E18" s="59"/>
      <c r="F18" s="1"/>
      <c r="G18" s="58" t="s">
        <v>52</v>
      </c>
      <c r="I18" s="53"/>
      <c r="J18" s="56"/>
      <c r="K18" s="56"/>
      <c r="L18" s="56"/>
      <c r="M18" s="56"/>
      <c r="N18" s="56"/>
      <c r="O18" s="56"/>
    </row>
    <row r="19" spans="3:15" ht="7.5" customHeight="1">
      <c r="C19" s="57"/>
      <c r="D19" s="6"/>
      <c r="E19" s="52"/>
      <c r="F19" s="1"/>
      <c r="G19" s="58"/>
      <c r="J19" s="55"/>
      <c r="K19" s="55"/>
      <c r="L19" s="55"/>
      <c r="M19" s="55"/>
      <c r="N19" s="55"/>
      <c r="O19" s="55"/>
    </row>
    <row r="20" spans="3:15" ht="15.75">
      <c r="C20" s="57" t="s">
        <v>30</v>
      </c>
      <c r="D20" s="6"/>
      <c r="E20" s="81"/>
      <c r="F20" s="1"/>
      <c r="G20" s="58" t="s">
        <v>32</v>
      </c>
      <c r="I20" s="53"/>
      <c r="J20" s="56"/>
      <c r="K20" s="56"/>
      <c r="L20" s="56"/>
      <c r="M20" s="56"/>
      <c r="N20" s="56"/>
      <c r="O20" s="56"/>
    </row>
    <row r="21" spans="3:14" ht="12.75">
      <c r="C21" s="57"/>
      <c r="D21" s="6"/>
      <c r="E21" s="38"/>
      <c r="F21" s="1"/>
      <c r="G21" s="58"/>
      <c r="H21" s="1"/>
      <c r="I21" s="1"/>
      <c r="J21" s="1"/>
      <c r="K21" s="1"/>
      <c r="L21" s="1"/>
      <c r="M21" s="29"/>
      <c r="N21" s="32"/>
    </row>
    <row r="22" spans="3:14" ht="15.75" customHeight="1">
      <c r="C22" s="57" t="s">
        <v>25</v>
      </c>
      <c r="D22" s="6"/>
      <c r="E22" s="64"/>
      <c r="F22" s="1"/>
      <c r="G22" s="58"/>
      <c r="H22" s="1"/>
      <c r="I22" s="1"/>
      <c r="J22" s="1"/>
      <c r="K22" s="1"/>
      <c r="L22" s="1"/>
      <c r="M22" s="29"/>
      <c r="N22" s="32"/>
    </row>
    <row r="23" spans="3:14" ht="12.75">
      <c r="C23" s="58"/>
      <c r="E23" s="37"/>
      <c r="F23" s="1"/>
      <c r="G23" s="1"/>
      <c r="H23" s="1"/>
      <c r="I23" s="1"/>
      <c r="J23" s="1"/>
      <c r="K23" s="1"/>
      <c r="L23" s="1"/>
      <c r="M23" s="29"/>
      <c r="N23" s="32"/>
    </row>
    <row r="24" spans="3:15" ht="24" customHeight="1">
      <c r="C24" s="57" t="s">
        <v>35</v>
      </c>
      <c r="D24" s="39"/>
      <c r="E24" s="86"/>
      <c r="F24" s="87"/>
      <c r="G24" s="87"/>
      <c r="H24" s="87"/>
      <c r="I24" s="88"/>
      <c r="J24" s="37"/>
      <c r="K24" s="37"/>
      <c r="L24" s="37"/>
      <c r="M24" s="37"/>
      <c r="N24" s="37"/>
      <c r="O24" s="37"/>
    </row>
  </sheetData>
  <sheetProtection sheet="1" objects="1" scenarios="1"/>
  <mergeCells count="6">
    <mergeCell ref="E24:I24"/>
    <mergeCell ref="E7:G7"/>
    <mergeCell ref="B3:I3"/>
    <mergeCell ref="B7:C7"/>
    <mergeCell ref="B9:B11"/>
    <mergeCell ref="G9:G11"/>
  </mergeCells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R170"/>
  <sheetViews>
    <sheetView showGridLines="0" workbookViewId="0" topLeftCell="A1">
      <selection activeCell="C38" sqref="C38"/>
    </sheetView>
  </sheetViews>
  <sheetFormatPr defaultColWidth="9.140625" defaultRowHeight="12.75"/>
  <cols>
    <col min="1" max="1" width="6.57421875" style="0" customWidth="1"/>
    <col min="2" max="2" width="3.421875" style="0" customWidth="1"/>
    <col min="3" max="3" width="12.8515625" style="0" customWidth="1"/>
    <col min="4" max="4" width="3.57421875" style="0" hidden="1" customWidth="1"/>
    <col min="5" max="5" width="29.8515625" style="0" hidden="1" customWidth="1"/>
    <col min="6" max="6" width="29.7109375" style="0" customWidth="1"/>
    <col min="7" max="12" width="5.7109375" style="1" customWidth="1"/>
    <col min="13" max="13" width="4.7109375" style="1" hidden="1" customWidth="1"/>
    <col min="14" max="14" width="8.57421875" style="29" customWidth="1"/>
    <col min="15" max="15" width="3.28125" style="32" hidden="1" customWidth="1"/>
    <col min="16" max="16" width="12.421875" style="0" customWidth="1"/>
    <col min="17" max="17" width="9.140625" style="0" hidden="1" customWidth="1"/>
    <col min="18" max="18" width="11.8515625" style="0" hidden="1" customWidth="1"/>
    <col min="19" max="19" width="9.140625" style="0" hidden="1" customWidth="1"/>
  </cols>
  <sheetData>
    <row r="3" spans="2:16" ht="15.75">
      <c r="B3" s="107" t="s">
        <v>62</v>
      </c>
      <c r="C3" s="108"/>
      <c r="D3" s="108"/>
      <c r="E3" s="108"/>
      <c r="F3" s="108"/>
      <c r="G3" s="66">
        <v>1</v>
      </c>
      <c r="H3" s="66">
        <v>1</v>
      </c>
      <c r="I3" s="66">
        <v>0</v>
      </c>
      <c r="J3" s="66">
        <v>0</v>
      </c>
      <c r="K3" s="66">
        <v>0</v>
      </c>
      <c r="L3" s="66">
        <v>1</v>
      </c>
      <c r="M3" s="66"/>
      <c r="N3" s="67"/>
      <c r="O3" s="68"/>
      <c r="P3" s="69">
        <v>4900</v>
      </c>
    </row>
    <row r="4" spans="3:16" ht="6" customHeight="1">
      <c r="C4" s="115" t="s">
        <v>61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3:16" ht="13.5" thickBot="1"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2:16" ht="16.5" thickBot="1">
      <c r="B6" s="109" t="s">
        <v>13</v>
      </c>
      <c r="C6" s="110"/>
      <c r="D6" s="110"/>
      <c r="E6" s="110"/>
      <c r="F6" s="110"/>
      <c r="G6" s="14">
        <f>O8-1</f>
        <v>0</v>
      </c>
      <c r="H6" s="14">
        <f>O16-1</f>
        <v>0</v>
      </c>
      <c r="I6" s="14">
        <f>O20-1</f>
        <v>0</v>
      </c>
      <c r="J6" s="79">
        <f>IF(O30=2,IF(O25&gt;1,"x",O25-1),O25-1)</f>
        <v>0</v>
      </c>
      <c r="K6" s="14">
        <f>O30-1</f>
        <v>0</v>
      </c>
      <c r="L6" s="14">
        <f>O33</f>
        <v>1</v>
      </c>
      <c r="M6" s="15"/>
      <c r="N6" s="71"/>
      <c r="O6" s="72"/>
      <c r="P6" s="73">
        <f>4900+N8+N16+N20+N25+N30+N33-(Q20*250*Q25)</f>
        <v>4900</v>
      </c>
    </row>
    <row r="7" spans="7:16" s="6" customFormat="1" ht="3" customHeight="1">
      <c r="G7" s="17"/>
      <c r="H7" s="17"/>
      <c r="I7" s="17"/>
      <c r="J7" s="17"/>
      <c r="K7" s="17"/>
      <c r="L7" s="17"/>
      <c r="M7" s="18"/>
      <c r="N7" s="30"/>
      <c r="O7" s="34"/>
      <c r="P7" s="19"/>
    </row>
    <row r="8" spans="2:16" s="6" customFormat="1" ht="12" customHeight="1">
      <c r="B8" s="112" t="s">
        <v>63</v>
      </c>
      <c r="C8" s="98" t="s">
        <v>0</v>
      </c>
      <c r="D8" s="25">
        <v>1</v>
      </c>
      <c r="E8" s="5" t="s">
        <v>23</v>
      </c>
      <c r="G8" s="18"/>
      <c r="H8" s="18"/>
      <c r="I8" s="18"/>
      <c r="J8" s="18"/>
      <c r="K8" s="18"/>
      <c r="L8" s="18"/>
      <c r="M8" s="18"/>
      <c r="N8" s="102">
        <v>0</v>
      </c>
      <c r="O8" s="36">
        <v>1</v>
      </c>
      <c r="P8" s="19"/>
    </row>
    <row r="9" spans="2:16" ht="12" customHeight="1">
      <c r="B9" s="112"/>
      <c r="C9" s="97"/>
      <c r="D9" s="26">
        <v>2</v>
      </c>
      <c r="E9" s="5" t="s">
        <v>8</v>
      </c>
      <c r="F9" s="6"/>
      <c r="G9" s="18"/>
      <c r="H9" s="18"/>
      <c r="I9" s="18"/>
      <c r="J9" s="18"/>
      <c r="K9" s="18"/>
      <c r="L9" s="18"/>
      <c r="M9" s="18"/>
      <c r="N9" s="102"/>
      <c r="O9" s="36"/>
      <c r="P9" s="20"/>
    </row>
    <row r="10" spans="2:16" ht="12" customHeight="1" hidden="1">
      <c r="B10" s="112"/>
      <c r="C10" s="97"/>
      <c r="D10" s="26">
        <v>3</v>
      </c>
      <c r="E10" s="2" t="s">
        <v>9</v>
      </c>
      <c r="F10" s="5"/>
      <c r="G10" s="21"/>
      <c r="H10" s="21"/>
      <c r="I10" s="21"/>
      <c r="J10" s="21"/>
      <c r="K10" s="21"/>
      <c r="L10" s="21"/>
      <c r="M10" s="18"/>
      <c r="N10" s="102"/>
      <c r="O10" s="36"/>
      <c r="P10" s="20"/>
    </row>
    <row r="11" spans="2:16" ht="12" customHeight="1" hidden="1">
      <c r="B11" s="112"/>
      <c r="C11" s="97"/>
      <c r="D11" s="26">
        <v>4</v>
      </c>
      <c r="E11" s="2" t="s">
        <v>10</v>
      </c>
      <c r="F11" s="2"/>
      <c r="G11" s="22"/>
      <c r="H11" s="22"/>
      <c r="I11" s="22"/>
      <c r="J11" s="22"/>
      <c r="K11" s="22"/>
      <c r="L11" s="22"/>
      <c r="M11" s="18"/>
      <c r="N11" s="102"/>
      <c r="O11" s="36"/>
      <c r="P11" s="20"/>
    </row>
    <row r="12" spans="2:16" ht="12" customHeight="1" hidden="1">
      <c r="B12" s="112"/>
      <c r="C12" s="97"/>
      <c r="D12" s="26">
        <v>5</v>
      </c>
      <c r="E12" s="2" t="s">
        <v>71</v>
      </c>
      <c r="F12" s="2"/>
      <c r="G12" s="22"/>
      <c r="H12" s="22"/>
      <c r="I12" s="22"/>
      <c r="J12" s="22"/>
      <c r="K12" s="22"/>
      <c r="L12" s="22"/>
      <c r="M12" s="18"/>
      <c r="N12" s="102"/>
      <c r="O12" s="36"/>
      <c r="P12" s="20"/>
    </row>
    <row r="13" spans="2:16" ht="12" customHeight="1" hidden="1">
      <c r="B13" s="112"/>
      <c r="C13" s="97"/>
      <c r="D13" s="26">
        <v>6</v>
      </c>
      <c r="E13" s="2" t="s">
        <v>72</v>
      </c>
      <c r="F13" s="2"/>
      <c r="G13" s="22"/>
      <c r="H13" s="22"/>
      <c r="I13" s="22"/>
      <c r="J13" s="22"/>
      <c r="K13" s="22"/>
      <c r="L13" s="22"/>
      <c r="M13" s="18"/>
      <c r="N13" s="102"/>
      <c r="O13" s="36"/>
      <c r="P13" s="20"/>
    </row>
    <row r="14" spans="2:16" ht="12" customHeight="1" hidden="1">
      <c r="B14" s="112"/>
      <c r="C14" s="97"/>
      <c r="D14" s="26">
        <v>7</v>
      </c>
      <c r="E14" s="2" t="s">
        <v>73</v>
      </c>
      <c r="F14" s="7"/>
      <c r="G14" s="23"/>
      <c r="H14" s="23"/>
      <c r="I14" s="23"/>
      <c r="J14" s="23"/>
      <c r="K14" s="23"/>
      <c r="L14" s="23"/>
      <c r="M14" s="18"/>
      <c r="N14" s="102"/>
      <c r="O14" s="36"/>
      <c r="P14" s="20"/>
    </row>
    <row r="15" spans="2:16" ht="3" customHeight="1">
      <c r="B15" s="112"/>
      <c r="C15" s="27"/>
      <c r="D15" s="27"/>
      <c r="E15" s="2"/>
      <c r="F15" s="6"/>
      <c r="G15" s="18"/>
      <c r="H15" s="18"/>
      <c r="I15" s="18"/>
      <c r="J15" s="18"/>
      <c r="K15" s="18"/>
      <c r="L15" s="18"/>
      <c r="M15" s="18"/>
      <c r="N15" s="16"/>
      <c r="O15" s="33"/>
      <c r="P15" s="20"/>
    </row>
    <row r="16" spans="2:16" ht="12" customHeight="1">
      <c r="B16" s="112"/>
      <c r="C16" s="97" t="s">
        <v>18</v>
      </c>
      <c r="D16" s="26">
        <v>1</v>
      </c>
      <c r="E16" s="2" t="s">
        <v>24</v>
      </c>
      <c r="F16" s="6"/>
      <c r="G16" s="18"/>
      <c r="H16" s="18"/>
      <c r="I16" s="18"/>
      <c r="J16" s="18"/>
      <c r="K16" s="18"/>
      <c r="L16" s="18"/>
      <c r="M16" s="18"/>
      <c r="N16" s="102">
        <v>0</v>
      </c>
      <c r="O16" s="36">
        <v>1</v>
      </c>
      <c r="P16" s="20"/>
    </row>
    <row r="17" spans="3:16" ht="12" customHeight="1">
      <c r="C17" s="97"/>
      <c r="D17" s="26">
        <v>2</v>
      </c>
      <c r="E17" s="8" t="s">
        <v>5</v>
      </c>
      <c r="F17" s="12"/>
      <c r="G17" s="18"/>
      <c r="H17" s="18"/>
      <c r="I17" s="18"/>
      <c r="J17" s="18"/>
      <c r="K17" s="18"/>
      <c r="L17" s="18"/>
      <c r="M17" s="18"/>
      <c r="N17" s="102"/>
      <c r="O17" s="36"/>
      <c r="P17" s="20"/>
    </row>
    <row r="18" spans="3:16" ht="15" customHeight="1" hidden="1">
      <c r="C18" s="97"/>
      <c r="D18" s="26">
        <v>3</v>
      </c>
      <c r="E18" s="8" t="s">
        <v>6</v>
      </c>
      <c r="F18" s="12"/>
      <c r="G18" s="18"/>
      <c r="H18" s="18"/>
      <c r="I18" s="18"/>
      <c r="J18" s="18"/>
      <c r="K18" s="18"/>
      <c r="L18" s="18"/>
      <c r="M18" s="18"/>
      <c r="N18" s="16">
        <v>0</v>
      </c>
      <c r="O18" s="33"/>
      <c r="P18" s="20"/>
    </row>
    <row r="19" spans="2:16" ht="3" customHeight="1">
      <c r="B19" s="5"/>
      <c r="C19" s="70"/>
      <c r="D19" s="26"/>
      <c r="E19" s="8"/>
      <c r="F19" s="10"/>
      <c r="G19" s="18"/>
      <c r="H19" s="18"/>
      <c r="I19" s="18"/>
      <c r="J19" s="18"/>
      <c r="K19" s="18"/>
      <c r="L19" s="18"/>
      <c r="M19" s="18"/>
      <c r="N19" s="16"/>
      <c r="O19" s="33"/>
      <c r="P19" s="20"/>
    </row>
    <row r="20" spans="2:17" ht="12" customHeight="1">
      <c r="B20" s="113" t="s">
        <v>64</v>
      </c>
      <c r="C20" s="97" t="s">
        <v>22</v>
      </c>
      <c r="D20" s="26">
        <v>1</v>
      </c>
      <c r="E20" s="8" t="s">
        <v>4</v>
      </c>
      <c r="F20" s="12"/>
      <c r="G20" s="18"/>
      <c r="H20" s="18"/>
      <c r="I20" s="18"/>
      <c r="J20" s="18"/>
      <c r="K20" s="18"/>
      <c r="L20" s="18"/>
      <c r="M20" s="18">
        <v>0</v>
      </c>
      <c r="N20" s="102">
        <f>SUMIF(I6,"&gt;0",M21)</f>
        <v>0</v>
      </c>
      <c r="O20" s="36">
        <v>1</v>
      </c>
      <c r="P20" s="20"/>
      <c r="Q20">
        <f>IF(O20&gt;1,1,0)</f>
        <v>0</v>
      </c>
    </row>
    <row r="21" spans="2:18" ht="12" customHeight="1">
      <c r="B21" s="113"/>
      <c r="C21" s="97"/>
      <c r="D21" s="26">
        <v>2</v>
      </c>
      <c r="E21" s="8" t="s">
        <v>19</v>
      </c>
      <c r="F21" s="12"/>
      <c r="G21" s="18"/>
      <c r="H21" s="18"/>
      <c r="I21" s="18"/>
      <c r="J21" s="18"/>
      <c r="K21" s="18"/>
      <c r="L21" s="18"/>
      <c r="M21" s="18">
        <v>700</v>
      </c>
      <c r="N21" s="102"/>
      <c r="O21" s="36"/>
      <c r="P21" s="20"/>
      <c r="R21">
        <f>IF(R25&gt;=0,0,R25)</f>
        <v>0</v>
      </c>
    </row>
    <row r="22" spans="2:16" ht="12" customHeight="1" hidden="1">
      <c r="B22" s="113"/>
      <c r="C22" s="97"/>
      <c r="D22" s="26">
        <v>3</v>
      </c>
      <c r="E22" s="8" t="s">
        <v>20</v>
      </c>
      <c r="F22" s="10"/>
      <c r="G22" s="21"/>
      <c r="H22" s="21"/>
      <c r="I22" s="21"/>
      <c r="J22" s="21"/>
      <c r="K22" s="21"/>
      <c r="L22" s="21"/>
      <c r="M22" s="18">
        <v>700</v>
      </c>
      <c r="N22" s="16"/>
      <c r="O22" s="33"/>
      <c r="P22" s="20"/>
    </row>
    <row r="23" spans="2:16" ht="12" customHeight="1" hidden="1">
      <c r="B23" s="113"/>
      <c r="C23" s="97"/>
      <c r="D23" s="26">
        <v>4</v>
      </c>
      <c r="E23" s="8" t="s">
        <v>7</v>
      </c>
      <c r="F23" s="11"/>
      <c r="G23" s="23"/>
      <c r="H23" s="23"/>
      <c r="I23" s="23"/>
      <c r="J23" s="23"/>
      <c r="K23" s="23"/>
      <c r="L23" s="23"/>
      <c r="M23" s="18">
        <v>700</v>
      </c>
      <c r="N23" s="16"/>
      <c r="O23" s="33"/>
      <c r="P23" s="20"/>
    </row>
    <row r="24" spans="2:16" ht="3" customHeight="1">
      <c r="B24" s="113"/>
      <c r="C24" s="27"/>
      <c r="D24" s="27"/>
      <c r="E24" s="2"/>
      <c r="F24" s="6"/>
      <c r="G24" s="18"/>
      <c r="H24" s="18"/>
      <c r="I24" s="18"/>
      <c r="J24" s="18"/>
      <c r="K24" s="18"/>
      <c r="L24" s="18"/>
      <c r="M24" s="18"/>
      <c r="N24" s="16"/>
      <c r="O24" s="33"/>
      <c r="P24" s="20"/>
    </row>
    <row r="25" spans="2:18" ht="12" customHeight="1">
      <c r="B25" s="113"/>
      <c r="C25" s="111" t="s">
        <v>21</v>
      </c>
      <c r="D25" s="28">
        <v>1</v>
      </c>
      <c r="E25" s="2" t="s">
        <v>4</v>
      </c>
      <c r="F25" s="6"/>
      <c r="G25" s="18"/>
      <c r="H25" s="18"/>
      <c r="I25" s="18"/>
      <c r="J25" s="18"/>
      <c r="K25" s="18"/>
      <c r="L25" s="18"/>
      <c r="M25" s="18">
        <v>0</v>
      </c>
      <c r="N25" s="102">
        <f>IF(J6=1,750,(IF(J6=2,700,IF(J6=3,1050,0))))</f>
        <v>0</v>
      </c>
      <c r="O25" s="36">
        <v>1</v>
      </c>
      <c r="P25" s="20"/>
      <c r="Q25">
        <f>IF(O30=2,0,IF(O25=2,1,IF(O25=4,1,0)))</f>
        <v>0</v>
      </c>
      <c r="R25">
        <f>(O25-1)*(O30-2)</f>
        <v>0</v>
      </c>
    </row>
    <row r="26" spans="2:16" ht="12" customHeight="1">
      <c r="B26" s="113"/>
      <c r="C26" s="111"/>
      <c r="D26" s="28">
        <v>2</v>
      </c>
      <c r="E26" s="2" t="s">
        <v>3</v>
      </c>
      <c r="F26" s="6"/>
      <c r="G26" s="18"/>
      <c r="H26" s="18"/>
      <c r="I26" s="18"/>
      <c r="J26" s="18"/>
      <c r="K26" s="18"/>
      <c r="L26" s="18"/>
      <c r="M26" s="18">
        <v>750</v>
      </c>
      <c r="N26" s="102"/>
      <c r="O26" s="36"/>
      <c r="P26" s="20"/>
    </row>
    <row r="27" spans="2:16" ht="12" customHeight="1" hidden="1">
      <c r="B27" s="113"/>
      <c r="C27" s="111"/>
      <c r="D27" s="28">
        <v>3</v>
      </c>
      <c r="E27" s="2" t="s">
        <v>16</v>
      </c>
      <c r="F27" s="5"/>
      <c r="G27" s="21"/>
      <c r="H27" s="21"/>
      <c r="I27" s="21"/>
      <c r="J27" s="21"/>
      <c r="K27" s="21"/>
      <c r="L27" s="21"/>
      <c r="M27" s="18">
        <v>700</v>
      </c>
      <c r="N27" s="16"/>
      <c r="O27" s="33"/>
      <c r="P27" s="20"/>
    </row>
    <row r="28" spans="2:16" ht="12" customHeight="1" hidden="1">
      <c r="B28" s="113"/>
      <c r="C28" s="111"/>
      <c r="D28" s="28">
        <v>4</v>
      </c>
      <c r="E28" s="2" t="s">
        <v>15</v>
      </c>
      <c r="F28" s="7"/>
      <c r="G28" s="23"/>
      <c r="H28" s="23"/>
      <c r="I28" s="23"/>
      <c r="J28" s="23"/>
      <c r="K28" s="23"/>
      <c r="L28" s="24"/>
      <c r="M28" s="24">
        <v>1050</v>
      </c>
      <c r="N28" s="16"/>
      <c r="O28" s="33"/>
      <c r="P28" s="20"/>
    </row>
    <row r="29" spans="2:16" ht="3" customHeight="1">
      <c r="B29" s="113"/>
      <c r="C29" s="27"/>
      <c r="D29" s="27"/>
      <c r="E29" s="2"/>
      <c r="F29" s="6"/>
      <c r="G29" s="18"/>
      <c r="H29" s="18"/>
      <c r="I29" s="18"/>
      <c r="J29" s="18"/>
      <c r="K29" s="18"/>
      <c r="L29" s="18"/>
      <c r="M29" s="18"/>
      <c r="N29" s="16"/>
      <c r="O29" s="33"/>
      <c r="P29" s="20"/>
    </row>
    <row r="30" spans="2:16" ht="12" customHeight="1">
      <c r="B30" s="113"/>
      <c r="C30" s="97" t="s">
        <v>14</v>
      </c>
      <c r="D30" s="26">
        <v>1</v>
      </c>
      <c r="E30" s="2" t="s">
        <v>11</v>
      </c>
      <c r="F30" s="6"/>
      <c r="G30" s="18"/>
      <c r="H30" s="18"/>
      <c r="I30" s="18"/>
      <c r="J30" s="18"/>
      <c r="K30" s="18"/>
      <c r="L30" s="18"/>
      <c r="M30" s="18">
        <v>0</v>
      </c>
      <c r="N30" s="102">
        <f>IF(K6=1,380,0)</f>
        <v>0</v>
      </c>
      <c r="O30" s="36">
        <v>1</v>
      </c>
      <c r="P30" s="20"/>
    </row>
    <row r="31" spans="2:16" ht="12" customHeight="1">
      <c r="B31" s="113"/>
      <c r="C31" s="97"/>
      <c r="D31" s="26">
        <v>2</v>
      </c>
      <c r="E31" s="2" t="s">
        <v>12</v>
      </c>
      <c r="F31" s="6"/>
      <c r="G31" s="18"/>
      <c r="H31" s="18"/>
      <c r="I31" s="18"/>
      <c r="J31" s="18"/>
      <c r="K31" s="18"/>
      <c r="L31" s="18"/>
      <c r="M31" s="18">
        <v>380</v>
      </c>
      <c r="N31" s="102"/>
      <c r="O31" s="36"/>
      <c r="P31" s="20"/>
    </row>
    <row r="32" spans="2:16" ht="3" customHeight="1">
      <c r="B32" s="113"/>
      <c r="C32" s="27"/>
      <c r="D32" s="27"/>
      <c r="E32" s="2"/>
      <c r="F32" s="6"/>
      <c r="G32" s="18"/>
      <c r="H32" s="18"/>
      <c r="I32" s="18"/>
      <c r="J32" s="18"/>
      <c r="K32" s="18"/>
      <c r="L32" s="18"/>
      <c r="M32" s="18"/>
      <c r="N32" s="16"/>
      <c r="O32" s="33"/>
      <c r="P32" s="20"/>
    </row>
    <row r="33" spans="2:16" ht="12" customHeight="1">
      <c r="B33" s="113"/>
      <c r="C33" s="97" t="s">
        <v>1</v>
      </c>
      <c r="D33" s="26">
        <v>1</v>
      </c>
      <c r="E33" s="2" t="s">
        <v>2</v>
      </c>
      <c r="F33" s="6"/>
      <c r="G33" s="18"/>
      <c r="H33" s="18"/>
      <c r="I33" s="18"/>
      <c r="J33" s="18"/>
      <c r="K33" s="18"/>
      <c r="L33" s="18"/>
      <c r="M33" s="18">
        <v>0</v>
      </c>
      <c r="N33" s="102">
        <f>IF(L6=2,IF(K6=0,1500,1700),0)</f>
        <v>0</v>
      </c>
      <c r="O33" s="36">
        <v>1</v>
      </c>
      <c r="P33" s="20"/>
    </row>
    <row r="34" spans="2:16" ht="12" customHeight="1">
      <c r="B34" s="114"/>
      <c r="C34" s="97"/>
      <c r="D34" s="26">
        <v>2</v>
      </c>
      <c r="E34" s="7" t="s">
        <v>17</v>
      </c>
      <c r="F34" s="6"/>
      <c r="G34" s="18"/>
      <c r="H34" s="18"/>
      <c r="I34" s="18"/>
      <c r="J34" s="18"/>
      <c r="K34" s="18"/>
      <c r="L34" s="18"/>
      <c r="M34" s="18">
        <v>1700</v>
      </c>
      <c r="N34" s="102"/>
      <c r="O34" s="35"/>
      <c r="P34" s="20"/>
    </row>
    <row r="35" spans="2:16" ht="3" customHeight="1" thickBot="1"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9"/>
      <c r="N35" s="65"/>
      <c r="P35" s="3"/>
    </row>
    <row r="36" ht="9" customHeight="1"/>
    <row r="37" ht="13.5" thickBot="1">
      <c r="F37" s="37"/>
    </row>
    <row r="38" spans="3:16" ht="14.25" customHeight="1" thickBot="1">
      <c r="C38" s="49"/>
      <c r="F38" s="99" t="s">
        <v>60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ht="4.5" customHeight="1">
      <c r="F39" s="37"/>
    </row>
    <row r="40" spans="3:16" ht="13.5" thickBot="1">
      <c r="C40" s="12"/>
      <c r="D40" s="61"/>
      <c r="E40" s="61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3:16" ht="13.5" customHeight="1" thickBot="1">
      <c r="C41" s="80"/>
      <c r="F41" s="99" t="s">
        <v>74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5" ht="12.75">
      <c r="I45" s="1" t="s">
        <v>65</v>
      </c>
    </row>
    <row r="104" spans="3:13" ht="12.7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3:13" ht="12.7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3:13" ht="15.75">
      <c r="C106" s="96" t="s">
        <v>36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3:13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3:13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3:13" ht="12.7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3:13" ht="15.75">
      <c r="C110" s="20" t="s">
        <v>37</v>
      </c>
      <c r="D110" s="101">
        <f>firma!E7</f>
        <v>0</v>
      </c>
      <c r="E110" s="101"/>
      <c r="F110" s="101"/>
      <c r="G110" s="101"/>
      <c r="H110" s="101"/>
      <c r="I110" s="20"/>
      <c r="J110" s="20"/>
      <c r="K110" s="20"/>
      <c r="L110" s="20"/>
      <c r="M110" s="20"/>
    </row>
    <row r="111" spans="3:13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3:13" ht="12.75">
      <c r="C112" s="20" t="s">
        <v>26</v>
      </c>
      <c r="D112" s="95">
        <f>firma!E14</f>
        <v>0</v>
      </c>
      <c r="E112" s="95"/>
      <c r="F112" s="95"/>
      <c r="G112" s="95"/>
      <c r="H112" s="95"/>
      <c r="I112" s="20"/>
      <c r="J112" s="20"/>
      <c r="K112" s="20"/>
      <c r="L112" s="20"/>
      <c r="M112" s="20"/>
    </row>
    <row r="113" spans="3:13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3:13" ht="12.75">
      <c r="C114" s="20" t="s">
        <v>38</v>
      </c>
      <c r="D114" s="20"/>
      <c r="E114" s="20"/>
      <c r="F114" s="20"/>
      <c r="G114" s="20" t="s">
        <v>39</v>
      </c>
      <c r="J114" s="20"/>
      <c r="K114" s="20"/>
      <c r="L114" s="20"/>
      <c r="M114" s="20"/>
    </row>
    <row r="115" spans="3:13" ht="6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3:13" ht="12.75">
      <c r="C116" s="20"/>
      <c r="D116" s="42">
        <f>firma!E9</f>
        <v>0</v>
      </c>
      <c r="E116" s="42"/>
      <c r="F116" s="42">
        <f>firma!E9</f>
        <v>0</v>
      </c>
      <c r="G116" s="42"/>
      <c r="H116" s="95">
        <f>firma!I9</f>
        <v>0</v>
      </c>
      <c r="I116" s="95"/>
      <c r="J116" s="95"/>
      <c r="K116" s="95"/>
      <c r="L116" s="95"/>
      <c r="M116" s="42"/>
    </row>
    <row r="117" spans="3:13" ht="12.75">
      <c r="C117" s="20"/>
      <c r="D117" s="42">
        <f>firma!E11</f>
        <v>0</v>
      </c>
      <c r="E117" s="42"/>
      <c r="F117" s="42">
        <f>firma!E11</f>
        <v>0</v>
      </c>
      <c r="G117" s="42"/>
      <c r="H117" s="84">
        <f>firma!I11</f>
        <v>0</v>
      </c>
      <c r="I117" s="84"/>
      <c r="J117" s="84"/>
      <c r="K117" s="84"/>
      <c r="L117" s="84"/>
      <c r="M117" s="42"/>
    </row>
    <row r="118" spans="3:13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3:13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3:13" ht="12.75">
      <c r="C120" s="20" t="s">
        <v>27</v>
      </c>
      <c r="D120" s="42">
        <f>firma!E16</f>
        <v>0</v>
      </c>
      <c r="E120" s="42"/>
      <c r="F120" s="60">
        <f>firma!E16</f>
        <v>0</v>
      </c>
      <c r="G120" s="20" t="s">
        <v>34</v>
      </c>
      <c r="H120" s="95">
        <f>firma!I18</f>
        <v>0</v>
      </c>
      <c r="I120" s="95"/>
      <c r="J120" s="95"/>
      <c r="K120" s="42"/>
      <c r="L120" s="42"/>
      <c r="M120" s="42"/>
    </row>
    <row r="121" spans="3:13" ht="12.75">
      <c r="C121" s="20" t="s">
        <v>31</v>
      </c>
      <c r="D121" s="42">
        <f>firma!E18</f>
        <v>0</v>
      </c>
      <c r="E121" s="42"/>
      <c r="F121" s="60">
        <f>firma!E18</f>
        <v>0</v>
      </c>
      <c r="G121" s="20" t="s">
        <v>33</v>
      </c>
      <c r="H121" s="95">
        <f>firma!I20</f>
        <v>0</v>
      </c>
      <c r="I121" s="95"/>
      <c r="J121" s="95"/>
      <c r="K121" s="42"/>
      <c r="L121" s="42"/>
      <c r="M121" s="42"/>
    </row>
    <row r="122" spans="3:13" ht="12.75">
      <c r="C122" s="20" t="s">
        <v>30</v>
      </c>
      <c r="D122" s="42">
        <f>firma!E20</f>
        <v>0</v>
      </c>
      <c r="E122" s="42"/>
      <c r="F122" s="78">
        <f>firma!E20</f>
        <v>0</v>
      </c>
      <c r="G122" s="42"/>
      <c r="H122" s="20"/>
      <c r="I122" s="20"/>
      <c r="J122" s="20"/>
      <c r="K122" s="20"/>
      <c r="L122" s="20"/>
      <c r="M122" s="20"/>
    </row>
    <row r="123" spans="3:13" ht="12.75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3:13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3:13" ht="12.75">
      <c r="C125" s="20" t="s">
        <v>40</v>
      </c>
      <c r="D125" s="42">
        <f>firma!E24</f>
        <v>0</v>
      </c>
      <c r="E125" s="42"/>
      <c r="F125" s="85">
        <f>firma!E24</f>
        <v>0</v>
      </c>
      <c r="G125" s="85"/>
      <c r="H125" s="85"/>
      <c r="I125" s="85"/>
      <c r="J125" s="85"/>
      <c r="K125" s="85"/>
      <c r="L125" s="42"/>
      <c r="M125" s="42"/>
    </row>
    <row r="126" spans="3:13" ht="12.75">
      <c r="C126" s="20"/>
      <c r="D126" s="42"/>
      <c r="E126" s="42"/>
      <c r="F126" s="85"/>
      <c r="G126" s="85"/>
      <c r="H126" s="85"/>
      <c r="I126" s="85"/>
      <c r="J126" s="85"/>
      <c r="K126" s="85"/>
      <c r="L126" s="42"/>
      <c r="M126" s="42"/>
    </row>
    <row r="127" spans="3:13" ht="12.75">
      <c r="C127" s="41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3:13" ht="12.75">
      <c r="C128" s="20"/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3:13" ht="12.75">
      <c r="C129" s="20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3:13" ht="12.75">
      <c r="C130" s="20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3:13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3:13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3:13" ht="15">
      <c r="C133" s="106" t="s">
        <v>47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3:13" ht="15">
      <c r="C134" s="75"/>
      <c r="D134" s="75"/>
      <c r="E134" s="75"/>
      <c r="F134" s="77"/>
      <c r="G134" s="77"/>
      <c r="H134" s="77"/>
      <c r="I134" s="77"/>
      <c r="J134" s="77"/>
      <c r="K134" s="77"/>
      <c r="L134" s="77"/>
      <c r="M134" s="75"/>
    </row>
    <row r="135" spans="3:13" ht="15">
      <c r="C135" s="75"/>
      <c r="D135" s="75"/>
      <c r="E135" s="75"/>
      <c r="F135" s="76" t="s">
        <v>68</v>
      </c>
      <c r="G135" s="75">
        <f aca="true" t="shared" si="0" ref="G135:L135">G6</f>
        <v>0</v>
      </c>
      <c r="H135" s="75">
        <f t="shared" si="0"/>
        <v>0</v>
      </c>
      <c r="I135" s="75">
        <f t="shared" si="0"/>
        <v>0</v>
      </c>
      <c r="J135" s="75">
        <f t="shared" si="0"/>
        <v>0</v>
      </c>
      <c r="K135" s="75">
        <f t="shared" si="0"/>
        <v>0</v>
      </c>
      <c r="L135" s="75">
        <f t="shared" si="0"/>
        <v>1</v>
      </c>
      <c r="M135" s="75"/>
    </row>
    <row r="136" spans="3:13" ht="12.75">
      <c r="C136" s="20"/>
      <c r="D136" s="20"/>
      <c r="E136" s="20"/>
      <c r="F136" s="40"/>
      <c r="G136" s="40"/>
      <c r="H136" s="40"/>
      <c r="I136" s="40"/>
      <c r="J136" s="40"/>
      <c r="K136" s="40"/>
      <c r="L136" s="40"/>
      <c r="M136" s="20"/>
    </row>
    <row r="137" spans="3:13" ht="12.75">
      <c r="C137" s="20" t="s">
        <v>41</v>
      </c>
      <c r="D137" s="104" t="str">
        <f>VLOOKUP(MR51D!O8,MR51D!D8:E14,2)</f>
        <v>vyber vstup</v>
      </c>
      <c r="E137" s="104"/>
      <c r="F137" s="104"/>
      <c r="G137" s="104"/>
      <c r="H137" s="104"/>
      <c r="I137" s="104"/>
      <c r="J137" s="20"/>
      <c r="K137" s="20"/>
      <c r="L137" s="20"/>
      <c r="M137" s="20"/>
    </row>
    <row r="138" spans="3:13" ht="12.75">
      <c r="C138" s="20" t="s">
        <v>42</v>
      </c>
      <c r="D138" s="104" t="str">
        <f>VLOOKUP(MR51D!O16,MR51D!D16:E18,2)</f>
        <v>vyber výstup 1</v>
      </c>
      <c r="E138" s="104"/>
      <c r="F138" s="104"/>
      <c r="G138" s="104"/>
      <c r="H138" s="104"/>
      <c r="I138" s="104"/>
      <c r="J138" s="20"/>
      <c r="K138" s="20"/>
      <c r="L138" s="20"/>
      <c r="M138" s="20"/>
    </row>
    <row r="139" spans="3:13" ht="12.75">
      <c r="C139" s="20" t="s">
        <v>43</v>
      </c>
      <c r="D139" s="104" t="str">
        <f>VLOOKUP(MR51D!O20,MR51D!D20:E23,2)</f>
        <v>neosazeno</v>
      </c>
      <c r="E139" s="104"/>
      <c r="F139" s="104"/>
      <c r="G139" s="104"/>
      <c r="H139" s="104"/>
      <c r="I139" s="104"/>
      <c r="J139" s="20"/>
      <c r="K139" s="20"/>
      <c r="L139" s="20"/>
      <c r="M139" s="20"/>
    </row>
    <row r="140" spans="3:13" ht="12.75">
      <c r="C140" s="20" t="s">
        <v>44</v>
      </c>
      <c r="D140" s="104" t="str">
        <f>VLOOKUP(MR51D!O25,MR51D!D25:E28,2)</f>
        <v>neosazeno</v>
      </c>
      <c r="E140" s="104"/>
      <c r="F140" s="104"/>
      <c r="G140" s="104"/>
      <c r="H140" s="104"/>
      <c r="I140" s="104"/>
      <c r="J140" s="20"/>
      <c r="K140" s="20"/>
      <c r="L140" s="20"/>
      <c r="M140" s="20"/>
    </row>
    <row r="141" spans="3:13" ht="12.75">
      <c r="C141" s="20" t="s">
        <v>45</v>
      </c>
      <c r="D141" s="104" t="str">
        <f>VLOOKUP(MR51D!O30,MR51D!D30:E31,2)</f>
        <v>ne - MR51D</v>
      </c>
      <c r="E141" s="104"/>
      <c r="F141" s="104"/>
      <c r="G141" s="104"/>
      <c r="H141" s="104"/>
      <c r="I141" s="104"/>
      <c r="J141" s="20"/>
      <c r="K141" s="20"/>
      <c r="L141" s="20"/>
      <c r="M141" s="20"/>
    </row>
    <row r="142" spans="3:13" ht="12.75">
      <c r="C142" s="20" t="s">
        <v>46</v>
      </c>
      <c r="D142" s="104" t="str">
        <f>VLOOKUP(MR51D!O33,MR51D!D33:E34,2)</f>
        <v>vestavné</v>
      </c>
      <c r="E142" s="104"/>
      <c r="F142" s="104"/>
      <c r="G142" s="104"/>
      <c r="H142" s="104"/>
      <c r="I142" s="104"/>
      <c r="J142" s="20"/>
      <c r="K142" s="20"/>
      <c r="L142" s="20"/>
      <c r="M142" s="20"/>
    </row>
    <row r="143" spans="3:13" ht="12.75">
      <c r="C143" s="20"/>
      <c r="D143" s="21"/>
      <c r="E143" s="21"/>
      <c r="F143" s="21"/>
      <c r="G143" s="21"/>
      <c r="H143" s="21"/>
      <c r="I143" s="21"/>
      <c r="J143" s="20"/>
      <c r="K143" s="20"/>
      <c r="L143" s="20"/>
      <c r="M143" s="20"/>
    </row>
    <row r="144" spans="3:13" ht="12.75">
      <c r="C144" s="20"/>
      <c r="D144" s="20"/>
      <c r="E144" s="20"/>
      <c r="F144" s="20"/>
      <c r="G144" s="20"/>
      <c r="H144" s="82" t="s">
        <v>48</v>
      </c>
      <c r="I144" s="82"/>
      <c r="J144" s="82"/>
      <c r="K144" s="83">
        <f>MR51D!P6</f>
        <v>4900</v>
      </c>
      <c r="L144" s="83"/>
      <c r="M144" s="83"/>
    </row>
    <row r="145" spans="3:13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3:13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3:13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3:13" ht="12.75">
      <c r="C148" s="44" t="s">
        <v>49</v>
      </c>
      <c r="D148" s="105">
        <f>firma!E22</f>
        <v>0</v>
      </c>
      <c r="E148" s="105"/>
      <c r="F148" s="105"/>
      <c r="G148" s="105"/>
      <c r="H148" s="105"/>
      <c r="I148" s="105"/>
      <c r="J148" s="20"/>
      <c r="K148" s="20"/>
      <c r="L148" s="20"/>
      <c r="M148" s="20"/>
    </row>
    <row r="149" spans="3:13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3:13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3:13" ht="12.75">
      <c r="C151" s="44" t="s">
        <v>50</v>
      </c>
      <c r="D151" s="45">
        <f ca="1">TODAY()</f>
        <v>39728</v>
      </c>
      <c r="E151" s="20"/>
      <c r="F151" s="63"/>
      <c r="G151" s="20"/>
      <c r="H151" s="20"/>
      <c r="I151" s="20"/>
      <c r="J151" s="20"/>
      <c r="K151" s="20"/>
      <c r="L151" s="20"/>
      <c r="M151" s="20"/>
    </row>
    <row r="152" spans="3:13" ht="12.75">
      <c r="C152" s="20"/>
      <c r="D152" s="20"/>
      <c r="E152" s="20"/>
      <c r="F152" s="20"/>
      <c r="G152" s="20"/>
      <c r="H152" s="20"/>
      <c r="I152" s="103" t="s">
        <v>51</v>
      </c>
      <c r="J152" s="103"/>
      <c r="K152" s="103"/>
      <c r="L152" s="103"/>
      <c r="M152" s="62"/>
    </row>
    <row r="153" spans="3:13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3:13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7:13" ht="12.75">
      <c r="G155"/>
      <c r="H155"/>
      <c r="I155"/>
      <c r="J155"/>
      <c r="K155"/>
      <c r="L155"/>
      <c r="M155"/>
    </row>
    <row r="156" spans="7:13" ht="12.75">
      <c r="G156"/>
      <c r="H156"/>
      <c r="I156"/>
      <c r="J156"/>
      <c r="K156"/>
      <c r="L156"/>
      <c r="M156"/>
    </row>
    <row r="157" spans="7:13" ht="12.75">
      <c r="G157"/>
      <c r="H157"/>
      <c r="I157"/>
      <c r="J157"/>
      <c r="K157"/>
      <c r="L157"/>
      <c r="M157"/>
    </row>
    <row r="158" spans="7:13" ht="12.75">
      <c r="G158"/>
      <c r="H158"/>
      <c r="I158"/>
      <c r="J158"/>
      <c r="K158"/>
      <c r="L158"/>
      <c r="M158"/>
    </row>
    <row r="159" spans="7:13" ht="12.75">
      <c r="G159"/>
      <c r="H159"/>
      <c r="I159"/>
      <c r="J159"/>
      <c r="K159"/>
      <c r="L159"/>
      <c r="M159"/>
    </row>
    <row r="160" spans="7:13" ht="12.75">
      <c r="G160"/>
      <c r="H160"/>
      <c r="I160"/>
      <c r="J160"/>
      <c r="K160"/>
      <c r="L160"/>
      <c r="M160"/>
    </row>
    <row r="161" spans="7:13" ht="12.75">
      <c r="G161"/>
      <c r="H161"/>
      <c r="I161"/>
      <c r="J161"/>
      <c r="K161"/>
      <c r="L161"/>
      <c r="M161"/>
    </row>
    <row r="162" spans="7:13" ht="12.75">
      <c r="G162"/>
      <c r="H162"/>
      <c r="I162"/>
      <c r="J162"/>
      <c r="K162"/>
      <c r="L162"/>
      <c r="M162"/>
    </row>
    <row r="163" spans="7:13" ht="12.75">
      <c r="G163"/>
      <c r="H163"/>
      <c r="I163"/>
      <c r="J163"/>
      <c r="K163"/>
      <c r="L163"/>
      <c r="M163"/>
    </row>
    <row r="164" spans="7:13" ht="12.75">
      <c r="G164"/>
      <c r="H164"/>
      <c r="I164"/>
      <c r="J164"/>
      <c r="K164"/>
      <c r="L164"/>
      <c r="M164"/>
    </row>
    <row r="165" spans="7:13" ht="12.75">
      <c r="G165"/>
      <c r="H165"/>
      <c r="I165"/>
      <c r="J165"/>
      <c r="K165"/>
      <c r="L165"/>
      <c r="M165"/>
    </row>
    <row r="166" spans="7:13" ht="12.75">
      <c r="G166"/>
      <c r="H166"/>
      <c r="I166"/>
      <c r="J166"/>
      <c r="K166"/>
      <c r="L166"/>
      <c r="M166"/>
    </row>
    <row r="167" spans="7:13" ht="12.75">
      <c r="G167"/>
      <c r="H167"/>
      <c r="I167"/>
      <c r="J167"/>
      <c r="K167"/>
      <c r="L167"/>
      <c r="M167"/>
    </row>
    <row r="168" spans="7:13" ht="12.75">
      <c r="G168"/>
      <c r="H168"/>
      <c r="I168"/>
      <c r="J168"/>
      <c r="K168"/>
      <c r="L168"/>
      <c r="M168"/>
    </row>
    <row r="169" spans="7:13" ht="12.75">
      <c r="G169"/>
      <c r="H169"/>
      <c r="I169"/>
      <c r="J169"/>
      <c r="K169"/>
      <c r="L169"/>
      <c r="M169"/>
    </row>
    <row r="170" spans="7:13" ht="12.75">
      <c r="G170"/>
      <c r="H170"/>
      <c r="I170"/>
      <c r="J170"/>
      <c r="K170"/>
      <c r="L170"/>
      <c r="M170"/>
    </row>
  </sheetData>
  <sheetProtection sheet="1" objects="1" scenarios="1"/>
  <mergeCells count="39">
    <mergeCell ref="F41:P41"/>
    <mergeCell ref="B8:B16"/>
    <mergeCell ref="B20:B34"/>
    <mergeCell ref="C4:P5"/>
    <mergeCell ref="N33:N34"/>
    <mergeCell ref="B3:F3"/>
    <mergeCell ref="B6:F6"/>
    <mergeCell ref="N25:N26"/>
    <mergeCell ref="N30:N31"/>
    <mergeCell ref="C25:C28"/>
    <mergeCell ref="C30:C31"/>
    <mergeCell ref="N16:N17"/>
    <mergeCell ref="N20:N21"/>
    <mergeCell ref="H120:J120"/>
    <mergeCell ref="H121:J121"/>
    <mergeCell ref="D140:I140"/>
    <mergeCell ref="H116:L116"/>
    <mergeCell ref="H117:L117"/>
    <mergeCell ref="F125:K126"/>
    <mergeCell ref="C133:M133"/>
    <mergeCell ref="I152:L152"/>
    <mergeCell ref="D137:I137"/>
    <mergeCell ref="D138:I138"/>
    <mergeCell ref="D139:I139"/>
    <mergeCell ref="D148:I148"/>
    <mergeCell ref="H144:J144"/>
    <mergeCell ref="K144:M144"/>
    <mergeCell ref="D141:I141"/>
    <mergeCell ref="D142:I142"/>
    <mergeCell ref="D112:H112"/>
    <mergeCell ref="C106:M106"/>
    <mergeCell ref="C20:C23"/>
    <mergeCell ref="C8:C14"/>
    <mergeCell ref="C16:C18"/>
    <mergeCell ref="C33:C34"/>
    <mergeCell ref="F38:P38"/>
    <mergeCell ref="F40:P40"/>
    <mergeCell ref="D110:H110"/>
    <mergeCell ref="N8:N14"/>
  </mergeCells>
  <conditionalFormatting sqref="G6:H6">
    <cfRule type="cellIs" priority="1" dxfId="0" operator="lessThan" stopIfTrue="1">
      <formula>1</formula>
    </cfRule>
  </conditionalFormatting>
  <conditionalFormatting sqref="K48">
    <cfRule type="cellIs" priority="2" dxfId="1" operator="equal" stopIfTrue="1">
      <formula>"x"</formula>
    </cfRule>
  </conditionalFormatting>
  <conditionalFormatting sqref="J6">
    <cfRule type="cellIs" priority="3" dxfId="2" operator="equal" stopIfTrue="1">
      <formula>"x"</formula>
    </cfRule>
  </conditionalFormatting>
  <printOptions/>
  <pageMargins left="0.64" right="0.2" top="0.56" bottom="0.16" header="0.24" footer="0.13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3:Q168"/>
  <sheetViews>
    <sheetView showGridLines="0" workbookViewId="0" topLeftCell="A1">
      <selection activeCell="C30" sqref="C30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3.28125" style="0" customWidth="1"/>
    <col min="4" max="4" width="3.57421875" style="0" hidden="1" customWidth="1"/>
    <col min="5" max="5" width="29.8515625" style="0" hidden="1" customWidth="1"/>
    <col min="6" max="6" width="29.7109375" style="0" customWidth="1"/>
    <col min="7" max="12" width="4.7109375" style="1" customWidth="1"/>
    <col min="13" max="13" width="8.421875" style="1" hidden="1" customWidth="1"/>
    <col min="14" max="14" width="9.140625" style="29" customWidth="1"/>
    <col min="15" max="15" width="3.28125" style="32" hidden="1" customWidth="1"/>
    <col min="16" max="16" width="12.421875" style="0" customWidth="1"/>
    <col min="17" max="17" width="9.140625" style="0" hidden="1" customWidth="1"/>
    <col min="18" max="18" width="11.8515625" style="0" customWidth="1"/>
  </cols>
  <sheetData>
    <row r="3" spans="2:16" ht="15.75">
      <c r="B3" s="107" t="s">
        <v>66</v>
      </c>
      <c r="C3" s="108"/>
      <c r="D3" s="108"/>
      <c r="E3" s="108"/>
      <c r="F3" s="108"/>
      <c r="G3" s="66">
        <v>1</v>
      </c>
      <c r="H3" s="66">
        <v>1</v>
      </c>
      <c r="I3" s="66">
        <v>0</v>
      </c>
      <c r="J3" s="66">
        <v>0</v>
      </c>
      <c r="K3" s="66">
        <v>1</v>
      </c>
      <c r="L3" s="66">
        <v>1</v>
      </c>
      <c r="M3" s="66"/>
      <c r="N3" s="67"/>
      <c r="O3" s="68"/>
      <c r="P3" s="69">
        <v>6500</v>
      </c>
    </row>
    <row r="4" spans="2:16" ht="3.75" customHeight="1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2:16" ht="14.25" customHeight="1" thickBo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2:16" ht="16.5" thickBot="1">
      <c r="B6" s="109" t="s">
        <v>55</v>
      </c>
      <c r="C6" s="110"/>
      <c r="D6" s="110"/>
      <c r="E6" s="110"/>
      <c r="F6" s="110"/>
      <c r="G6" s="14">
        <f>O8-1</f>
        <v>0</v>
      </c>
      <c r="H6" s="14">
        <v>1</v>
      </c>
      <c r="I6" s="14">
        <f>O15-1</f>
        <v>0</v>
      </c>
      <c r="J6" s="14">
        <f>O20-1</f>
        <v>0</v>
      </c>
      <c r="K6" s="14">
        <v>1</v>
      </c>
      <c r="L6" s="14">
        <f>O25</f>
        <v>1</v>
      </c>
      <c r="M6" s="15"/>
      <c r="N6" s="71"/>
      <c r="O6" s="72"/>
      <c r="P6" s="73">
        <f>6500+N8+N15+N20+N25-(Q15*Q20*250)</f>
        <v>6500</v>
      </c>
    </row>
    <row r="7" spans="2:16" s="6" customFormat="1" ht="3" customHeight="1">
      <c r="B7" s="119" t="s">
        <v>63</v>
      </c>
      <c r="C7" s="13"/>
      <c r="D7" s="13"/>
      <c r="E7" s="13"/>
      <c r="F7" s="13"/>
      <c r="G7" s="17"/>
      <c r="H7" s="17"/>
      <c r="I7" s="17"/>
      <c r="J7" s="17"/>
      <c r="K7" s="17"/>
      <c r="L7" s="17"/>
      <c r="M7" s="18"/>
      <c r="N7" s="30"/>
      <c r="O7" s="34"/>
      <c r="P7" s="19"/>
    </row>
    <row r="8" spans="2:16" s="6" customFormat="1" ht="12" customHeight="1">
      <c r="B8" s="120"/>
      <c r="C8" s="98" t="s">
        <v>0</v>
      </c>
      <c r="D8" s="25">
        <v>1</v>
      </c>
      <c r="E8" s="5" t="s">
        <v>23</v>
      </c>
      <c r="G8" s="18"/>
      <c r="H8" s="18"/>
      <c r="I8" s="18"/>
      <c r="J8" s="18"/>
      <c r="K8" s="18"/>
      <c r="L8" s="18"/>
      <c r="M8" s="18"/>
      <c r="N8" s="102">
        <v>0</v>
      </c>
      <c r="O8" s="36">
        <v>1</v>
      </c>
      <c r="P8" s="19"/>
    </row>
    <row r="9" spans="2:16" ht="12" customHeight="1">
      <c r="B9" s="120"/>
      <c r="C9" s="98"/>
      <c r="D9" s="25">
        <v>2</v>
      </c>
      <c r="E9" s="5" t="s">
        <v>8</v>
      </c>
      <c r="F9" s="6"/>
      <c r="G9" s="18"/>
      <c r="H9" s="18"/>
      <c r="I9" s="18"/>
      <c r="J9" s="18"/>
      <c r="K9" s="18"/>
      <c r="L9" s="18"/>
      <c r="M9" s="18"/>
      <c r="N9" s="102"/>
      <c r="O9" s="36"/>
      <c r="P9" s="20"/>
    </row>
    <row r="10" spans="2:16" ht="12" customHeight="1" hidden="1">
      <c r="B10" s="120"/>
      <c r="C10" s="98"/>
      <c r="D10" s="25">
        <v>3</v>
      </c>
      <c r="E10" s="2" t="s">
        <v>10</v>
      </c>
      <c r="F10" s="2"/>
      <c r="G10" s="22"/>
      <c r="H10" s="22"/>
      <c r="I10" s="22"/>
      <c r="J10" s="22"/>
      <c r="K10" s="22"/>
      <c r="L10" s="22"/>
      <c r="M10" s="18"/>
      <c r="N10" s="102"/>
      <c r="O10" s="36"/>
      <c r="P10" s="20"/>
    </row>
    <row r="11" spans="2:16" ht="12" customHeight="1" hidden="1">
      <c r="B11" s="120"/>
      <c r="C11" s="98"/>
      <c r="D11" s="25">
        <v>4</v>
      </c>
      <c r="E11" s="2" t="s">
        <v>71</v>
      </c>
      <c r="F11" s="2"/>
      <c r="G11" s="22"/>
      <c r="H11" s="22"/>
      <c r="I11" s="22"/>
      <c r="J11" s="22"/>
      <c r="K11" s="22"/>
      <c r="L11" s="22"/>
      <c r="M11" s="18"/>
      <c r="N11" s="102"/>
      <c r="O11" s="36"/>
      <c r="P11" s="20"/>
    </row>
    <row r="12" spans="2:16" ht="12" customHeight="1" hidden="1">
      <c r="B12" s="120"/>
      <c r="C12" s="98"/>
      <c r="D12" s="25">
        <v>5</v>
      </c>
      <c r="E12" s="2" t="s">
        <v>72</v>
      </c>
      <c r="F12" s="2"/>
      <c r="G12" s="22"/>
      <c r="H12" s="22"/>
      <c r="I12" s="22"/>
      <c r="J12" s="22"/>
      <c r="K12" s="22"/>
      <c r="L12" s="22"/>
      <c r="M12" s="18"/>
      <c r="N12" s="102"/>
      <c r="O12" s="36"/>
      <c r="P12" s="20"/>
    </row>
    <row r="13" spans="2:16" ht="12" customHeight="1" hidden="1">
      <c r="B13" s="120"/>
      <c r="C13" s="98"/>
      <c r="D13" s="25">
        <v>6</v>
      </c>
      <c r="E13" s="2" t="s">
        <v>73</v>
      </c>
      <c r="F13" s="7"/>
      <c r="G13" s="23"/>
      <c r="H13" s="23"/>
      <c r="I13" s="23"/>
      <c r="J13" s="23"/>
      <c r="K13" s="23"/>
      <c r="L13" s="23"/>
      <c r="M13" s="18"/>
      <c r="N13" s="102"/>
      <c r="O13" s="36"/>
      <c r="P13" s="20"/>
    </row>
    <row r="14" spans="2:16" ht="3" customHeight="1">
      <c r="B14" s="114"/>
      <c r="C14" s="74"/>
      <c r="D14" s="74"/>
      <c r="E14" s="2"/>
      <c r="F14" s="5"/>
      <c r="G14" s="18"/>
      <c r="H14" s="18"/>
      <c r="I14" s="18"/>
      <c r="J14" s="18"/>
      <c r="K14" s="18"/>
      <c r="L14" s="18"/>
      <c r="M14" s="18"/>
      <c r="N14" s="16"/>
      <c r="O14" s="33"/>
      <c r="P14" s="20"/>
    </row>
    <row r="15" spans="2:17" ht="12" customHeight="1">
      <c r="B15" s="117" t="s">
        <v>64</v>
      </c>
      <c r="C15" s="97" t="s">
        <v>22</v>
      </c>
      <c r="D15" s="26">
        <v>1</v>
      </c>
      <c r="E15" s="10" t="s">
        <v>4</v>
      </c>
      <c r="F15" s="12"/>
      <c r="G15" s="18"/>
      <c r="H15" s="18"/>
      <c r="I15" s="18"/>
      <c r="J15" s="18"/>
      <c r="K15" s="18"/>
      <c r="L15" s="18"/>
      <c r="M15" s="18">
        <v>0</v>
      </c>
      <c r="N15" s="102">
        <f>SUMIF(I6,"&gt;0",M16)</f>
        <v>0</v>
      </c>
      <c r="O15" s="36">
        <v>1</v>
      </c>
      <c r="P15" s="20"/>
      <c r="Q15">
        <f>IF(O15&gt;1,1,0)</f>
        <v>0</v>
      </c>
    </row>
    <row r="16" spans="2:16" ht="12" customHeight="1">
      <c r="B16" s="113"/>
      <c r="C16" s="97"/>
      <c r="D16" s="26">
        <v>2</v>
      </c>
      <c r="E16" s="8" t="s">
        <v>19</v>
      </c>
      <c r="F16" s="12"/>
      <c r="G16" s="18"/>
      <c r="H16" s="18"/>
      <c r="I16" s="18"/>
      <c r="J16" s="18"/>
      <c r="K16" s="18"/>
      <c r="L16" s="18"/>
      <c r="M16" s="18">
        <v>700</v>
      </c>
      <c r="N16" s="102"/>
      <c r="O16" s="36"/>
      <c r="P16" s="20"/>
    </row>
    <row r="17" spans="2:16" ht="12" customHeight="1" hidden="1">
      <c r="B17" s="113"/>
      <c r="C17" s="97"/>
      <c r="D17" s="26">
        <v>3</v>
      </c>
      <c r="E17" s="8" t="s">
        <v>20</v>
      </c>
      <c r="F17" s="10"/>
      <c r="G17" s="21"/>
      <c r="H17" s="21"/>
      <c r="I17" s="21"/>
      <c r="J17" s="21"/>
      <c r="K17" s="21"/>
      <c r="L17" s="21"/>
      <c r="M17" s="18">
        <v>700</v>
      </c>
      <c r="N17" s="16"/>
      <c r="O17" s="33"/>
      <c r="P17" s="20"/>
    </row>
    <row r="18" spans="2:16" ht="12" customHeight="1" hidden="1">
      <c r="B18" s="113"/>
      <c r="C18" s="97"/>
      <c r="D18" s="26">
        <v>4</v>
      </c>
      <c r="E18" s="8" t="s">
        <v>7</v>
      </c>
      <c r="F18" s="11"/>
      <c r="G18" s="23"/>
      <c r="H18" s="23"/>
      <c r="I18" s="23"/>
      <c r="J18" s="23"/>
      <c r="K18" s="23"/>
      <c r="L18" s="23"/>
      <c r="M18" s="18">
        <v>700</v>
      </c>
      <c r="N18" s="16"/>
      <c r="O18" s="33"/>
      <c r="P18" s="20"/>
    </row>
    <row r="19" spans="2:16" ht="3" customHeight="1">
      <c r="B19" s="113"/>
      <c r="C19" s="27"/>
      <c r="D19" s="27"/>
      <c r="E19" s="2"/>
      <c r="F19" s="6"/>
      <c r="G19" s="18"/>
      <c r="H19" s="18"/>
      <c r="I19" s="18"/>
      <c r="J19" s="18"/>
      <c r="K19" s="18"/>
      <c r="L19" s="18"/>
      <c r="M19" s="18"/>
      <c r="N19" s="16"/>
      <c r="O19" s="33"/>
      <c r="P19" s="20"/>
    </row>
    <row r="20" spans="2:17" ht="12" customHeight="1">
      <c r="B20" s="113"/>
      <c r="C20" s="111" t="s">
        <v>21</v>
      </c>
      <c r="D20" s="28">
        <v>1</v>
      </c>
      <c r="E20" s="2" t="s">
        <v>4</v>
      </c>
      <c r="F20" s="6"/>
      <c r="G20" s="18"/>
      <c r="H20" s="18"/>
      <c r="I20" s="18"/>
      <c r="J20" s="18"/>
      <c r="K20" s="18"/>
      <c r="L20" s="18"/>
      <c r="M20" s="18">
        <v>0</v>
      </c>
      <c r="N20" s="102">
        <f>IF(J6=1,750,(IF(J6=2,700,IF(J6=3,1050,0))))</f>
        <v>0</v>
      </c>
      <c r="O20" s="36">
        <v>1</v>
      </c>
      <c r="P20" s="20"/>
      <c r="Q20">
        <f>IF(O20=2,1,IF(O20=4,1,0))</f>
        <v>0</v>
      </c>
    </row>
    <row r="21" spans="2:16" ht="12" customHeight="1">
      <c r="B21" s="113"/>
      <c r="C21" s="111"/>
      <c r="D21" s="28">
        <v>2</v>
      </c>
      <c r="E21" s="2" t="s">
        <v>3</v>
      </c>
      <c r="F21" s="6"/>
      <c r="G21" s="18"/>
      <c r="H21" s="18"/>
      <c r="I21" s="18"/>
      <c r="J21" s="18"/>
      <c r="K21" s="18"/>
      <c r="L21" s="18"/>
      <c r="M21" s="18">
        <v>750</v>
      </c>
      <c r="N21" s="102"/>
      <c r="O21" s="36"/>
      <c r="P21" s="20"/>
    </row>
    <row r="22" spans="2:16" ht="12" customHeight="1" hidden="1">
      <c r="B22" s="113"/>
      <c r="C22" s="111"/>
      <c r="D22" s="28">
        <v>3</v>
      </c>
      <c r="E22" s="2" t="s">
        <v>16</v>
      </c>
      <c r="F22" s="5"/>
      <c r="G22" s="21"/>
      <c r="H22" s="21"/>
      <c r="I22" s="21"/>
      <c r="J22" s="21"/>
      <c r="K22" s="21"/>
      <c r="L22" s="21"/>
      <c r="M22" s="18">
        <v>700</v>
      </c>
      <c r="N22" s="16"/>
      <c r="O22" s="33"/>
      <c r="P22" s="20"/>
    </row>
    <row r="23" spans="2:16" ht="12" customHeight="1" hidden="1">
      <c r="B23" s="113"/>
      <c r="C23" s="111"/>
      <c r="D23" s="28">
        <v>4</v>
      </c>
      <c r="E23" s="2" t="s">
        <v>15</v>
      </c>
      <c r="F23" s="7"/>
      <c r="G23" s="23"/>
      <c r="H23" s="23"/>
      <c r="I23" s="23"/>
      <c r="J23" s="23"/>
      <c r="K23" s="23"/>
      <c r="L23" s="24"/>
      <c r="M23" s="24">
        <v>1050</v>
      </c>
      <c r="N23" s="16"/>
      <c r="O23" s="33"/>
      <c r="P23" s="20"/>
    </row>
    <row r="24" spans="2:16" ht="3" customHeight="1">
      <c r="B24" s="113"/>
      <c r="C24" s="27"/>
      <c r="D24" s="27"/>
      <c r="E24" s="2"/>
      <c r="F24" s="6"/>
      <c r="G24" s="18"/>
      <c r="H24" s="18"/>
      <c r="I24" s="18"/>
      <c r="J24" s="18"/>
      <c r="K24" s="18"/>
      <c r="L24" s="18"/>
      <c r="M24" s="18"/>
      <c r="N24" s="16"/>
      <c r="O24" s="33"/>
      <c r="P24" s="20"/>
    </row>
    <row r="25" spans="2:16" ht="12" customHeight="1">
      <c r="B25" s="113"/>
      <c r="C25" s="97" t="s">
        <v>1</v>
      </c>
      <c r="D25" s="26">
        <v>1</v>
      </c>
      <c r="E25" s="2" t="s">
        <v>2</v>
      </c>
      <c r="F25" s="6"/>
      <c r="G25" s="18"/>
      <c r="H25" s="18"/>
      <c r="I25" s="18"/>
      <c r="J25" s="18"/>
      <c r="K25" s="18"/>
      <c r="L25" s="18"/>
      <c r="M25" s="18">
        <v>0</v>
      </c>
      <c r="N25" s="102">
        <f>IF(L6=2,1700,0)</f>
        <v>0</v>
      </c>
      <c r="O25" s="36">
        <v>1</v>
      </c>
      <c r="P25" s="20"/>
    </row>
    <row r="26" spans="2:16" ht="12" customHeight="1">
      <c r="B26" s="113"/>
      <c r="C26" s="97"/>
      <c r="D26" s="26">
        <v>2</v>
      </c>
      <c r="E26" s="7" t="s">
        <v>17</v>
      </c>
      <c r="F26" s="6"/>
      <c r="G26" s="18"/>
      <c r="H26" s="18"/>
      <c r="I26" s="18"/>
      <c r="J26" s="18"/>
      <c r="K26" s="18"/>
      <c r="L26" s="18"/>
      <c r="M26" s="18">
        <v>1700</v>
      </c>
      <c r="N26" s="102"/>
      <c r="O26" s="35"/>
      <c r="P26" s="20"/>
    </row>
    <row r="27" spans="2:16" ht="3" customHeight="1" thickBot="1"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9"/>
      <c r="N27" s="65"/>
      <c r="P27" s="3"/>
    </row>
    <row r="28" ht="9" customHeight="1"/>
    <row r="29" ht="13.5" thickBot="1">
      <c r="F29" s="37"/>
    </row>
    <row r="30" spans="3:16" ht="14.25" customHeight="1" thickBot="1">
      <c r="C30" s="49"/>
      <c r="F30" s="99" t="s">
        <v>60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ht="4.5" customHeight="1">
      <c r="F31" s="37"/>
    </row>
    <row r="32" spans="3:16" ht="12.75">
      <c r="C32" s="12"/>
      <c r="D32" s="61"/>
      <c r="E32" s="61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ht="6.75" customHeight="1"/>
    <row r="104" spans="3:13" ht="12.7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3:13" ht="12.7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3:13" ht="15.75">
      <c r="C106" s="96" t="s">
        <v>36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3:13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3:13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3:13" ht="12.7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3:13" ht="15.75">
      <c r="C110" s="20" t="s">
        <v>37</v>
      </c>
      <c r="D110" s="101">
        <f>firma!E7</f>
        <v>0</v>
      </c>
      <c r="E110" s="101"/>
      <c r="F110" s="101"/>
      <c r="G110" s="101"/>
      <c r="H110" s="101"/>
      <c r="I110" s="20"/>
      <c r="J110" s="20"/>
      <c r="K110" s="20"/>
      <c r="L110" s="20"/>
      <c r="M110" s="20"/>
    </row>
    <row r="111" spans="3:13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3:13" ht="12.75">
      <c r="C112" s="20" t="s">
        <v>26</v>
      </c>
      <c r="D112" s="95">
        <f>firma!E14</f>
        <v>0</v>
      </c>
      <c r="E112" s="95"/>
      <c r="F112" s="95"/>
      <c r="G112" s="95"/>
      <c r="H112" s="95"/>
      <c r="I112" s="20"/>
      <c r="J112" s="20"/>
      <c r="K112" s="20"/>
      <c r="L112" s="20"/>
      <c r="M112" s="20"/>
    </row>
    <row r="113" spans="3:13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3:13" ht="12.75">
      <c r="C114" s="20" t="s">
        <v>38</v>
      </c>
      <c r="D114" s="20"/>
      <c r="E114" s="20"/>
      <c r="F114" s="20"/>
      <c r="G114" s="20" t="s">
        <v>39</v>
      </c>
      <c r="J114" s="20"/>
      <c r="K114" s="20"/>
      <c r="L114" s="20"/>
      <c r="M114" s="20"/>
    </row>
    <row r="115" spans="3:13" ht="6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3:13" ht="12.75">
      <c r="C116" s="20"/>
      <c r="D116" s="42">
        <f>firma!E9</f>
        <v>0</v>
      </c>
      <c r="E116" s="42"/>
      <c r="F116" s="42">
        <f>firma!E9</f>
        <v>0</v>
      </c>
      <c r="G116" s="42"/>
      <c r="H116" s="95">
        <f>firma!I9</f>
        <v>0</v>
      </c>
      <c r="I116" s="95"/>
      <c r="J116" s="95"/>
      <c r="K116" s="95"/>
      <c r="L116" s="95"/>
      <c r="M116" s="42"/>
    </row>
    <row r="117" spans="3:13" ht="12.75">
      <c r="C117" s="20"/>
      <c r="D117" s="42">
        <f>firma!E11</f>
        <v>0</v>
      </c>
      <c r="E117" s="42"/>
      <c r="F117" s="42">
        <f>firma!E11</f>
        <v>0</v>
      </c>
      <c r="G117" s="42"/>
      <c r="H117" s="84">
        <f>firma!I11</f>
        <v>0</v>
      </c>
      <c r="I117" s="84"/>
      <c r="J117" s="84"/>
      <c r="K117" s="84"/>
      <c r="L117" s="84"/>
      <c r="M117" s="42"/>
    </row>
    <row r="118" spans="3:13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3:13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3:13" ht="12.75">
      <c r="C120" s="20" t="s">
        <v>27</v>
      </c>
      <c r="D120" s="42">
        <f>firma!E16</f>
        <v>0</v>
      </c>
      <c r="E120" s="42"/>
      <c r="F120" s="60">
        <f>firma!E16</f>
        <v>0</v>
      </c>
      <c r="G120" s="20" t="s">
        <v>34</v>
      </c>
      <c r="H120" s="95">
        <f>firma!I18</f>
        <v>0</v>
      </c>
      <c r="I120" s="95"/>
      <c r="J120" s="95"/>
      <c r="K120" s="42"/>
      <c r="L120" s="42"/>
      <c r="M120" s="42"/>
    </row>
    <row r="121" spans="3:13" ht="12.75">
      <c r="C121" s="20" t="s">
        <v>31</v>
      </c>
      <c r="D121" s="42">
        <f>firma!E18</f>
        <v>0</v>
      </c>
      <c r="E121" s="42"/>
      <c r="F121" s="60">
        <f>firma!E18</f>
        <v>0</v>
      </c>
      <c r="G121" s="20" t="s">
        <v>33</v>
      </c>
      <c r="H121" s="95">
        <f>firma!I20</f>
        <v>0</v>
      </c>
      <c r="I121" s="95"/>
      <c r="J121" s="95"/>
      <c r="K121" s="42"/>
      <c r="L121" s="42"/>
      <c r="M121" s="42"/>
    </row>
    <row r="122" spans="3:13" ht="12.75">
      <c r="C122" s="20" t="s">
        <v>30</v>
      </c>
      <c r="D122" s="42">
        <f>firma!E20</f>
        <v>0</v>
      </c>
      <c r="E122" s="42"/>
      <c r="F122" s="42">
        <f>firma!E20</f>
        <v>0</v>
      </c>
      <c r="G122" s="42"/>
      <c r="H122" s="20"/>
      <c r="I122" s="20"/>
      <c r="J122" s="20"/>
      <c r="K122" s="20"/>
      <c r="L122" s="20"/>
      <c r="M122" s="20"/>
    </row>
    <row r="123" spans="3:13" ht="12.75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3:13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3:13" ht="12.75">
      <c r="C125" s="20" t="s">
        <v>40</v>
      </c>
      <c r="D125" s="42">
        <f>firma!E24</f>
        <v>0</v>
      </c>
      <c r="E125" s="42"/>
      <c r="F125" s="85">
        <f>firma!E24</f>
        <v>0</v>
      </c>
      <c r="G125" s="85"/>
      <c r="H125" s="85"/>
      <c r="I125" s="85"/>
      <c r="J125" s="85"/>
      <c r="K125" s="85"/>
      <c r="L125" s="42"/>
      <c r="M125" s="42"/>
    </row>
    <row r="126" spans="3:13" ht="12.75">
      <c r="C126" s="20"/>
      <c r="D126" s="42"/>
      <c r="E126" s="42"/>
      <c r="F126" s="85"/>
      <c r="G126" s="85"/>
      <c r="H126" s="85"/>
      <c r="I126" s="85"/>
      <c r="J126" s="85"/>
      <c r="K126" s="85"/>
      <c r="L126" s="42"/>
      <c r="M126" s="42"/>
    </row>
    <row r="127" spans="3:13" ht="12.75">
      <c r="C127" s="41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3:13" ht="12.75">
      <c r="C128" s="20"/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3:13" ht="12.75">
      <c r="C129" s="20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3:13" ht="12.75">
      <c r="C130" s="20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3:13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3:13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3:13" ht="15">
      <c r="C133" s="106" t="s">
        <v>56</v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3:13" ht="15">
      <c r="C134" s="75"/>
      <c r="D134" s="75"/>
      <c r="E134" s="75"/>
      <c r="F134" s="77"/>
      <c r="G134" s="77"/>
      <c r="H134" s="77"/>
      <c r="I134" s="77"/>
      <c r="J134" s="77"/>
      <c r="K134" s="77"/>
      <c r="L134" s="77"/>
      <c r="M134" s="75"/>
    </row>
    <row r="135" spans="3:13" ht="15">
      <c r="C135" s="75"/>
      <c r="D135" s="75"/>
      <c r="E135" s="75"/>
      <c r="F135" s="76" t="s">
        <v>69</v>
      </c>
      <c r="G135" s="75">
        <f aca="true" t="shared" si="0" ref="G135:L135">G6</f>
        <v>0</v>
      </c>
      <c r="H135" s="75">
        <f t="shared" si="0"/>
        <v>1</v>
      </c>
      <c r="I135" s="75">
        <f t="shared" si="0"/>
        <v>0</v>
      </c>
      <c r="J135" s="75">
        <f t="shared" si="0"/>
        <v>0</v>
      </c>
      <c r="K135" s="75">
        <f t="shared" si="0"/>
        <v>1</v>
      </c>
      <c r="L135" s="75">
        <f t="shared" si="0"/>
        <v>1</v>
      </c>
      <c r="M135" s="75"/>
    </row>
    <row r="136" spans="3:13" ht="12.75">
      <c r="C136" s="20"/>
      <c r="D136" s="20"/>
      <c r="E136" s="20"/>
      <c r="F136" s="40"/>
      <c r="G136" s="40"/>
      <c r="H136" s="40"/>
      <c r="I136" s="40"/>
      <c r="J136" s="40"/>
      <c r="K136" s="40"/>
      <c r="L136" s="40"/>
      <c r="M136" s="20"/>
    </row>
    <row r="137" spans="3:13" ht="12.75">
      <c r="C137" s="20" t="s">
        <v>41</v>
      </c>
      <c r="D137" s="104" t="str">
        <f>VLOOKUP(MR51E!O8,MR51E!D8:E13,2)</f>
        <v>vyber vstup</v>
      </c>
      <c r="E137" s="104"/>
      <c r="F137" s="104"/>
      <c r="G137" s="104"/>
      <c r="H137" s="104"/>
      <c r="I137" s="104"/>
      <c r="J137" s="20"/>
      <c r="K137" s="20"/>
      <c r="L137" s="20"/>
      <c r="M137" s="20"/>
    </row>
    <row r="138" spans="3:13" ht="12.75">
      <c r="C138" s="20" t="s">
        <v>57</v>
      </c>
      <c r="D138" s="104" t="str">
        <f>VLOOKUP(MR51E!O15,MR51E!D15:E18,2)</f>
        <v>neosazeno</v>
      </c>
      <c r="E138" s="104"/>
      <c r="F138" s="104"/>
      <c r="G138" s="104"/>
      <c r="H138" s="104"/>
      <c r="I138" s="104"/>
      <c r="J138" s="20"/>
      <c r="K138" s="20"/>
      <c r="L138" s="20"/>
      <c r="M138" s="20"/>
    </row>
    <row r="139" spans="3:13" ht="12.75">
      <c r="C139" s="20" t="s">
        <v>44</v>
      </c>
      <c r="D139" s="104" t="str">
        <f>VLOOKUP(MR51E!O20,MR51E!D20:E23,2)</f>
        <v>neosazeno</v>
      </c>
      <c r="E139" s="104"/>
      <c r="F139" s="104"/>
      <c r="G139" s="104"/>
      <c r="H139" s="104"/>
      <c r="I139" s="104"/>
      <c r="J139" s="20"/>
      <c r="K139" s="20"/>
      <c r="L139" s="20"/>
      <c r="M139" s="20"/>
    </row>
    <row r="140" spans="3:13" ht="12.75">
      <c r="C140" s="20" t="s">
        <v>46</v>
      </c>
      <c r="D140" s="104" t="str">
        <f>VLOOKUP(MR51E!O25,MR51E!D25:E26,2)</f>
        <v>vestavné</v>
      </c>
      <c r="E140" s="104"/>
      <c r="F140" s="104"/>
      <c r="G140" s="104"/>
      <c r="H140" s="104"/>
      <c r="I140" s="104"/>
      <c r="J140" s="20"/>
      <c r="K140" s="20"/>
      <c r="L140" s="20"/>
      <c r="M140" s="20"/>
    </row>
    <row r="141" spans="3:13" ht="12.75">
      <c r="C141" s="20"/>
      <c r="D141" s="21"/>
      <c r="E141" s="21"/>
      <c r="F141" s="21"/>
      <c r="G141" s="21"/>
      <c r="H141" s="21"/>
      <c r="I141" s="21"/>
      <c r="J141" s="20"/>
      <c r="K141" s="20"/>
      <c r="L141" s="20"/>
      <c r="M141" s="20"/>
    </row>
    <row r="142" spans="3:13" ht="12.75">
      <c r="C142" s="20"/>
      <c r="D142" s="20"/>
      <c r="E142" s="20"/>
      <c r="F142" s="20"/>
      <c r="G142" s="20"/>
      <c r="H142" s="82" t="s">
        <v>48</v>
      </c>
      <c r="I142" s="82"/>
      <c r="J142" s="82"/>
      <c r="K142" s="83">
        <f>MR51E!P6</f>
        <v>6500</v>
      </c>
      <c r="L142" s="83"/>
      <c r="M142" s="83"/>
    </row>
    <row r="143" spans="3:13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3:13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3:13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3:13" ht="12.75">
      <c r="C146" s="44" t="s">
        <v>49</v>
      </c>
      <c r="D146" s="105">
        <f>firma!E22</f>
        <v>0</v>
      </c>
      <c r="E146" s="105"/>
      <c r="F146" s="105"/>
      <c r="G146" s="105"/>
      <c r="H146" s="105"/>
      <c r="I146" s="105"/>
      <c r="J146" s="20"/>
      <c r="K146" s="20"/>
      <c r="L146" s="20"/>
      <c r="M146" s="20"/>
    </row>
    <row r="147" spans="3:13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3:13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3:13" ht="12.75">
      <c r="C149" s="44" t="s">
        <v>50</v>
      </c>
      <c r="D149" s="45">
        <f ca="1">TODAY()</f>
        <v>39728</v>
      </c>
      <c r="E149" s="20"/>
      <c r="F149" s="63"/>
      <c r="G149" s="20"/>
      <c r="H149" s="20"/>
      <c r="I149" s="20"/>
      <c r="J149" s="20"/>
      <c r="K149" s="20"/>
      <c r="L149" s="20"/>
      <c r="M149" s="20"/>
    </row>
    <row r="150" spans="3:13" ht="12.75">
      <c r="C150" s="20"/>
      <c r="D150" s="20"/>
      <c r="E150" s="20"/>
      <c r="F150" s="20"/>
      <c r="G150" s="20"/>
      <c r="H150" s="20"/>
      <c r="I150" s="103" t="s">
        <v>51</v>
      </c>
      <c r="J150" s="103"/>
      <c r="K150" s="103"/>
      <c r="L150" s="103"/>
      <c r="M150" s="62"/>
    </row>
    <row r="151" spans="3:13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3:13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7:13" ht="12.75">
      <c r="G153"/>
      <c r="H153"/>
      <c r="I153"/>
      <c r="J153"/>
      <c r="K153"/>
      <c r="L153"/>
      <c r="M153"/>
    </row>
    <row r="154" spans="7:13" ht="12.75">
      <c r="G154"/>
      <c r="H154"/>
      <c r="I154"/>
      <c r="J154"/>
      <c r="K154"/>
      <c r="L154"/>
      <c r="M154"/>
    </row>
    <row r="155" spans="7:13" ht="12.75">
      <c r="G155"/>
      <c r="H155"/>
      <c r="I155"/>
      <c r="J155"/>
      <c r="K155"/>
      <c r="L155"/>
      <c r="M155"/>
    </row>
    <row r="156" spans="7:13" ht="12.75">
      <c r="G156"/>
      <c r="H156"/>
      <c r="I156"/>
      <c r="J156"/>
      <c r="K156"/>
      <c r="L156"/>
      <c r="M156"/>
    </row>
    <row r="157" spans="7:13" ht="12.75">
      <c r="G157"/>
      <c r="H157"/>
      <c r="I157"/>
      <c r="J157"/>
      <c r="K157"/>
      <c r="L157"/>
      <c r="M157"/>
    </row>
    <row r="158" spans="7:13" ht="12.75">
      <c r="G158"/>
      <c r="H158"/>
      <c r="I158"/>
      <c r="J158"/>
      <c r="K158"/>
      <c r="L158"/>
      <c r="M158"/>
    </row>
    <row r="159" spans="7:13" ht="12.75">
      <c r="G159"/>
      <c r="H159"/>
      <c r="I159"/>
      <c r="J159"/>
      <c r="K159"/>
      <c r="L159"/>
      <c r="M159"/>
    </row>
    <row r="160" spans="7:13" ht="12.75">
      <c r="G160"/>
      <c r="H160"/>
      <c r="I160"/>
      <c r="J160"/>
      <c r="K160"/>
      <c r="L160"/>
      <c r="M160"/>
    </row>
    <row r="161" spans="7:13" ht="12.75">
      <c r="G161"/>
      <c r="H161"/>
      <c r="I161"/>
      <c r="J161"/>
      <c r="K161"/>
      <c r="L161"/>
      <c r="M161"/>
    </row>
    <row r="162" spans="7:13" ht="12.75">
      <c r="G162"/>
      <c r="H162"/>
      <c r="I162"/>
      <c r="J162"/>
      <c r="K162"/>
      <c r="L162"/>
      <c r="M162"/>
    </row>
    <row r="163" spans="7:13" ht="12.75">
      <c r="G163"/>
      <c r="H163"/>
      <c r="I163"/>
      <c r="J163"/>
      <c r="K163"/>
      <c r="L163"/>
      <c r="M163"/>
    </row>
    <row r="164" spans="7:13" ht="12.75">
      <c r="G164"/>
      <c r="H164"/>
      <c r="I164"/>
      <c r="J164"/>
      <c r="K164"/>
      <c r="L164"/>
      <c r="M164"/>
    </row>
    <row r="165" spans="7:13" ht="12.75">
      <c r="G165"/>
      <c r="H165"/>
      <c r="I165"/>
      <c r="J165"/>
      <c r="K165"/>
      <c r="L165"/>
      <c r="M165"/>
    </row>
    <row r="166" spans="7:13" ht="12.75">
      <c r="G166"/>
      <c r="H166"/>
      <c r="I166"/>
      <c r="J166"/>
      <c r="K166"/>
      <c r="L166"/>
      <c r="M166"/>
    </row>
    <row r="167" spans="7:13" ht="12.75">
      <c r="G167"/>
      <c r="H167"/>
      <c r="I167"/>
      <c r="J167"/>
      <c r="K167"/>
      <c r="L167"/>
      <c r="M167"/>
    </row>
    <row r="168" spans="7:13" ht="12.75">
      <c r="G168"/>
      <c r="H168"/>
      <c r="I168"/>
      <c r="J168"/>
      <c r="K168"/>
      <c r="L168"/>
      <c r="M168"/>
    </row>
  </sheetData>
  <sheetProtection sheet="1" objects="1" scenarios="1"/>
  <mergeCells count="32">
    <mergeCell ref="B15:B26"/>
    <mergeCell ref="B4:P5"/>
    <mergeCell ref="B3:F3"/>
    <mergeCell ref="B6:F6"/>
    <mergeCell ref="B7:B14"/>
    <mergeCell ref="N15:N16"/>
    <mergeCell ref="C25:C26"/>
    <mergeCell ref="C15:C18"/>
    <mergeCell ref="C8:C13"/>
    <mergeCell ref="N8:N13"/>
    <mergeCell ref="D110:H110"/>
    <mergeCell ref="D112:H112"/>
    <mergeCell ref="C106:M106"/>
    <mergeCell ref="C20:C23"/>
    <mergeCell ref="F30:P30"/>
    <mergeCell ref="F32:P32"/>
    <mergeCell ref="N20:N21"/>
    <mergeCell ref="N25:N26"/>
    <mergeCell ref="I150:L150"/>
    <mergeCell ref="D137:I137"/>
    <mergeCell ref="D138:I138"/>
    <mergeCell ref="H120:J120"/>
    <mergeCell ref="H121:J121"/>
    <mergeCell ref="D139:I139"/>
    <mergeCell ref="H116:L116"/>
    <mergeCell ref="H117:L117"/>
    <mergeCell ref="D146:I146"/>
    <mergeCell ref="F125:K126"/>
    <mergeCell ref="H142:J142"/>
    <mergeCell ref="K142:M142"/>
    <mergeCell ref="D140:I140"/>
    <mergeCell ref="C133:M133"/>
  </mergeCells>
  <conditionalFormatting sqref="G6">
    <cfRule type="cellIs" priority="1" dxfId="0" operator="lessThan" stopIfTrue="1">
      <formula>1</formula>
    </cfRule>
  </conditionalFormatting>
  <printOptions/>
  <pageMargins left="0.64" right="0.2" top="0.56" bottom="0.16" header="0.24" footer="0.13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3:Q157"/>
  <sheetViews>
    <sheetView showGridLines="0" workbookViewId="0" topLeftCell="A1">
      <selection activeCell="C27" sqref="C27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4.28125" style="0" customWidth="1"/>
    <col min="4" max="4" width="3.57421875" style="0" hidden="1" customWidth="1"/>
    <col min="5" max="5" width="29.8515625" style="0" hidden="1" customWidth="1"/>
    <col min="6" max="6" width="29.7109375" style="0" customWidth="1"/>
    <col min="7" max="12" width="4.7109375" style="1" customWidth="1"/>
    <col min="13" max="13" width="5.00390625" style="1" hidden="1" customWidth="1"/>
    <col min="14" max="14" width="9.140625" style="29" customWidth="1"/>
    <col min="15" max="15" width="3.28125" style="32" hidden="1" customWidth="1"/>
    <col min="16" max="16" width="12.421875" style="0" customWidth="1"/>
    <col min="17" max="17" width="9.140625" style="0" hidden="1" customWidth="1"/>
    <col min="18" max="18" width="11.8515625" style="0" customWidth="1"/>
  </cols>
  <sheetData>
    <row r="3" spans="2:16" ht="15.75">
      <c r="B3" s="107" t="s">
        <v>67</v>
      </c>
      <c r="C3" s="108"/>
      <c r="D3" s="108"/>
      <c r="E3" s="108"/>
      <c r="F3" s="108"/>
      <c r="G3" s="66">
        <v>1</v>
      </c>
      <c r="H3" s="66">
        <v>1</v>
      </c>
      <c r="I3" s="66">
        <v>0</v>
      </c>
      <c r="J3" s="66">
        <v>0</v>
      </c>
      <c r="K3" s="66">
        <v>1</v>
      </c>
      <c r="L3" s="66">
        <v>1</v>
      </c>
      <c r="M3" s="66"/>
      <c r="N3" s="67"/>
      <c r="O3" s="68"/>
      <c r="P3" s="69">
        <v>5500</v>
      </c>
    </row>
    <row r="4" spans="2:16" ht="8.25" customHeight="1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2:16" ht="10.5" customHeight="1" thickBo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2:16" ht="16.5" thickBot="1">
      <c r="B6" s="109" t="s">
        <v>58</v>
      </c>
      <c r="C6" s="110"/>
      <c r="D6" s="110"/>
      <c r="E6" s="110"/>
      <c r="F6" s="110"/>
      <c r="G6" s="14">
        <v>1</v>
      </c>
      <c r="H6" s="14">
        <f>O8-1</f>
        <v>0</v>
      </c>
      <c r="I6" s="14">
        <f>O12-1</f>
        <v>0</v>
      </c>
      <c r="J6" s="14">
        <f>O17-1</f>
        <v>0</v>
      </c>
      <c r="K6" s="14">
        <v>1</v>
      </c>
      <c r="L6" s="14">
        <f>O22</f>
        <v>1</v>
      </c>
      <c r="M6" s="15"/>
      <c r="N6" s="71"/>
      <c r="O6" s="72"/>
      <c r="P6" s="73">
        <f>5500+N8+N12+N17+N22-(Q12*Q17*250)</f>
        <v>5500</v>
      </c>
    </row>
    <row r="7" spans="2:16" s="6" customFormat="1" ht="3" customHeight="1">
      <c r="B7" s="119" t="s">
        <v>63</v>
      </c>
      <c r="G7" s="17"/>
      <c r="H7" s="17"/>
      <c r="I7" s="17"/>
      <c r="J7" s="17"/>
      <c r="K7" s="17"/>
      <c r="L7" s="17"/>
      <c r="M7" s="18"/>
      <c r="N7" s="30"/>
      <c r="O7" s="34"/>
      <c r="P7" s="19"/>
    </row>
    <row r="8" spans="2:16" ht="12" customHeight="1">
      <c r="B8" s="120"/>
      <c r="C8" s="97" t="s">
        <v>18</v>
      </c>
      <c r="D8" s="26">
        <v>1</v>
      </c>
      <c r="E8" s="2" t="s">
        <v>24</v>
      </c>
      <c r="F8" s="6"/>
      <c r="G8" s="18"/>
      <c r="H8" s="18"/>
      <c r="I8" s="18"/>
      <c r="J8" s="18"/>
      <c r="K8" s="18"/>
      <c r="L8" s="18"/>
      <c r="M8" s="18"/>
      <c r="N8" s="102">
        <v>0</v>
      </c>
      <c r="O8" s="36">
        <v>1</v>
      </c>
      <c r="P8" s="20"/>
    </row>
    <row r="9" spans="2:16" ht="12" customHeight="1">
      <c r="B9" s="120"/>
      <c r="C9" s="97"/>
      <c r="D9" s="26">
        <v>2</v>
      </c>
      <c r="E9" s="8" t="s">
        <v>5</v>
      </c>
      <c r="F9" s="12"/>
      <c r="G9" s="18"/>
      <c r="H9" s="18"/>
      <c r="I9" s="18"/>
      <c r="J9" s="18"/>
      <c r="K9" s="18"/>
      <c r="L9" s="18"/>
      <c r="M9" s="18"/>
      <c r="N9" s="102"/>
      <c r="O9" s="36"/>
      <c r="P9" s="20"/>
    </row>
    <row r="10" spans="2:16" ht="15" customHeight="1" hidden="1">
      <c r="B10" s="120"/>
      <c r="C10" s="97"/>
      <c r="D10" s="26">
        <v>3</v>
      </c>
      <c r="E10" s="8" t="s">
        <v>6</v>
      </c>
      <c r="F10" s="12"/>
      <c r="G10" s="18"/>
      <c r="H10" s="18"/>
      <c r="I10" s="18"/>
      <c r="J10" s="18"/>
      <c r="K10" s="18"/>
      <c r="L10" s="18"/>
      <c r="M10" s="18"/>
      <c r="N10" s="16">
        <v>0</v>
      </c>
      <c r="O10" s="33"/>
      <c r="P10" s="20"/>
    </row>
    <row r="11" spans="2:16" ht="3" customHeight="1">
      <c r="B11" s="114"/>
      <c r="C11" s="70"/>
      <c r="D11" s="70"/>
      <c r="E11" s="8"/>
      <c r="F11" s="10"/>
      <c r="G11" s="18"/>
      <c r="H11" s="18"/>
      <c r="I11" s="18"/>
      <c r="J11" s="18"/>
      <c r="K11" s="18"/>
      <c r="L11" s="18"/>
      <c r="M11" s="18"/>
      <c r="N11" s="16"/>
      <c r="O11" s="33"/>
      <c r="P11" s="20"/>
    </row>
    <row r="12" spans="2:17" ht="12" customHeight="1">
      <c r="B12" s="117" t="s">
        <v>64</v>
      </c>
      <c r="C12" s="97" t="s">
        <v>22</v>
      </c>
      <c r="D12" s="26">
        <v>1</v>
      </c>
      <c r="E12" s="10" t="s">
        <v>4</v>
      </c>
      <c r="F12" s="12"/>
      <c r="G12" s="18"/>
      <c r="H12" s="18"/>
      <c r="I12" s="18"/>
      <c r="J12" s="18"/>
      <c r="K12" s="18"/>
      <c r="L12" s="18"/>
      <c r="M12" s="18">
        <v>0</v>
      </c>
      <c r="N12" s="102">
        <f>SUMIF(I6,"&gt;0",M13)</f>
        <v>0</v>
      </c>
      <c r="O12" s="36">
        <v>1</v>
      </c>
      <c r="P12" s="20"/>
      <c r="Q12">
        <f>IF(O12&gt;1,1,0)</f>
        <v>0</v>
      </c>
    </row>
    <row r="13" spans="2:16" ht="12" customHeight="1">
      <c r="B13" s="113"/>
      <c r="C13" s="97"/>
      <c r="D13" s="26">
        <v>2</v>
      </c>
      <c r="E13" s="8" t="s">
        <v>19</v>
      </c>
      <c r="F13" s="12"/>
      <c r="G13" s="18"/>
      <c r="H13" s="18"/>
      <c r="I13" s="18"/>
      <c r="J13" s="18"/>
      <c r="K13" s="18"/>
      <c r="L13" s="18"/>
      <c r="M13" s="18">
        <v>700</v>
      </c>
      <c r="N13" s="102"/>
      <c r="O13" s="36"/>
      <c r="P13" s="20"/>
    </row>
    <row r="14" spans="2:16" ht="12" customHeight="1" hidden="1">
      <c r="B14" s="113"/>
      <c r="C14" s="97"/>
      <c r="D14" s="26">
        <v>3</v>
      </c>
      <c r="E14" s="8" t="s">
        <v>20</v>
      </c>
      <c r="F14" s="10"/>
      <c r="G14" s="21"/>
      <c r="H14" s="21"/>
      <c r="I14" s="21"/>
      <c r="J14" s="21"/>
      <c r="K14" s="21"/>
      <c r="L14" s="21"/>
      <c r="M14" s="18">
        <v>700</v>
      </c>
      <c r="N14" s="16"/>
      <c r="O14" s="33"/>
      <c r="P14" s="20"/>
    </row>
    <row r="15" spans="2:16" ht="12" customHeight="1" hidden="1">
      <c r="B15" s="113"/>
      <c r="C15" s="97"/>
      <c r="D15" s="26">
        <v>4</v>
      </c>
      <c r="E15" s="8" t="s">
        <v>7</v>
      </c>
      <c r="F15" s="11"/>
      <c r="G15" s="23"/>
      <c r="H15" s="23"/>
      <c r="I15" s="23"/>
      <c r="J15" s="23"/>
      <c r="K15" s="23"/>
      <c r="L15" s="23"/>
      <c r="M15" s="18">
        <v>700</v>
      </c>
      <c r="N15" s="16"/>
      <c r="O15" s="33"/>
      <c r="P15" s="20"/>
    </row>
    <row r="16" spans="2:16" ht="3" customHeight="1">
      <c r="B16" s="113"/>
      <c r="C16" s="27"/>
      <c r="D16" s="27"/>
      <c r="E16" s="2"/>
      <c r="F16" s="6"/>
      <c r="G16" s="18"/>
      <c r="H16" s="18"/>
      <c r="I16" s="18"/>
      <c r="J16" s="18"/>
      <c r="K16" s="18"/>
      <c r="L16" s="18"/>
      <c r="M16" s="18"/>
      <c r="N16" s="16"/>
      <c r="O16" s="33"/>
      <c r="P16" s="20"/>
    </row>
    <row r="17" spans="2:17" ht="12" customHeight="1">
      <c r="B17" s="113"/>
      <c r="C17" s="111" t="s">
        <v>21</v>
      </c>
      <c r="D17" s="28">
        <v>1</v>
      </c>
      <c r="E17" s="2" t="s">
        <v>4</v>
      </c>
      <c r="F17" s="6"/>
      <c r="G17" s="18"/>
      <c r="H17" s="18"/>
      <c r="I17" s="18"/>
      <c r="J17" s="18"/>
      <c r="K17" s="18"/>
      <c r="L17" s="18"/>
      <c r="M17" s="18">
        <v>0</v>
      </c>
      <c r="N17" s="102">
        <f>IF(J6=1,750,(IF(J6=2,700,IF(J6=3,1050,0))))</f>
        <v>0</v>
      </c>
      <c r="O17" s="36">
        <v>1</v>
      </c>
      <c r="P17" s="20"/>
      <c r="Q17">
        <f>IF(O17=2,1,IF(O17=4,1,0))</f>
        <v>0</v>
      </c>
    </row>
    <row r="18" spans="2:16" ht="12" customHeight="1">
      <c r="B18" s="113"/>
      <c r="C18" s="111"/>
      <c r="D18" s="28">
        <v>2</v>
      </c>
      <c r="E18" s="2" t="s">
        <v>3</v>
      </c>
      <c r="F18" s="6"/>
      <c r="G18" s="18"/>
      <c r="H18" s="18"/>
      <c r="I18" s="18"/>
      <c r="J18" s="18"/>
      <c r="K18" s="18"/>
      <c r="L18" s="18"/>
      <c r="M18" s="18">
        <v>750</v>
      </c>
      <c r="N18" s="102"/>
      <c r="O18" s="36"/>
      <c r="P18" s="20"/>
    </row>
    <row r="19" spans="2:16" ht="12" customHeight="1" hidden="1">
      <c r="B19" s="113"/>
      <c r="C19" s="111"/>
      <c r="D19" s="28">
        <v>3</v>
      </c>
      <c r="E19" s="2" t="s">
        <v>16</v>
      </c>
      <c r="F19" s="5"/>
      <c r="G19" s="21"/>
      <c r="H19" s="21"/>
      <c r="I19" s="21"/>
      <c r="J19" s="21"/>
      <c r="K19" s="21"/>
      <c r="L19" s="21"/>
      <c r="M19" s="18">
        <v>700</v>
      </c>
      <c r="N19" s="16"/>
      <c r="O19" s="33"/>
      <c r="P19" s="20"/>
    </row>
    <row r="20" spans="2:16" ht="12" customHeight="1" hidden="1">
      <c r="B20" s="113"/>
      <c r="C20" s="111"/>
      <c r="D20" s="28">
        <v>4</v>
      </c>
      <c r="E20" s="2" t="s">
        <v>15</v>
      </c>
      <c r="F20" s="7"/>
      <c r="G20" s="23"/>
      <c r="H20" s="23"/>
      <c r="I20" s="23"/>
      <c r="J20" s="23"/>
      <c r="K20" s="23"/>
      <c r="L20" s="24"/>
      <c r="M20" s="24">
        <v>1050</v>
      </c>
      <c r="N20" s="16"/>
      <c r="O20" s="33"/>
      <c r="P20" s="20"/>
    </row>
    <row r="21" spans="2:16" ht="3" customHeight="1">
      <c r="B21" s="113"/>
      <c r="C21" s="27"/>
      <c r="D21" s="27"/>
      <c r="E21" s="2"/>
      <c r="F21" s="6"/>
      <c r="G21" s="18"/>
      <c r="H21" s="18"/>
      <c r="I21" s="18"/>
      <c r="J21" s="18"/>
      <c r="K21" s="18"/>
      <c r="L21" s="18"/>
      <c r="M21" s="18"/>
      <c r="N21" s="16"/>
      <c r="O21" s="33"/>
      <c r="P21" s="20"/>
    </row>
    <row r="22" spans="2:16" ht="12" customHeight="1">
      <c r="B22" s="113"/>
      <c r="C22" s="97" t="s">
        <v>1</v>
      </c>
      <c r="D22" s="26">
        <v>1</v>
      </c>
      <c r="E22" s="2" t="s">
        <v>2</v>
      </c>
      <c r="F22" s="6"/>
      <c r="G22" s="18"/>
      <c r="H22" s="18"/>
      <c r="I22" s="18"/>
      <c r="J22" s="18"/>
      <c r="K22" s="18"/>
      <c r="L22" s="18"/>
      <c r="M22" s="18">
        <v>0</v>
      </c>
      <c r="N22" s="102">
        <f>IF(L6=2,1700,0)</f>
        <v>0</v>
      </c>
      <c r="O22" s="36">
        <v>1</v>
      </c>
      <c r="P22" s="20"/>
    </row>
    <row r="23" spans="2:16" ht="12" customHeight="1">
      <c r="B23" s="114"/>
      <c r="C23" s="97"/>
      <c r="D23" s="26">
        <v>2</v>
      </c>
      <c r="E23" s="7" t="s">
        <v>17</v>
      </c>
      <c r="F23" s="6"/>
      <c r="G23" s="18"/>
      <c r="H23" s="18"/>
      <c r="I23" s="18"/>
      <c r="J23" s="18"/>
      <c r="K23" s="18"/>
      <c r="L23" s="18"/>
      <c r="M23" s="18">
        <v>1700</v>
      </c>
      <c r="N23" s="102"/>
      <c r="O23" s="35"/>
      <c r="P23" s="20"/>
    </row>
    <row r="24" spans="2:16" ht="3" customHeight="1" thickBot="1"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9"/>
      <c r="N24" s="65"/>
      <c r="P24" s="3"/>
    </row>
    <row r="25" ht="9" customHeight="1"/>
    <row r="26" ht="13.5" thickBot="1">
      <c r="F26" s="37"/>
    </row>
    <row r="27" spans="3:16" ht="14.25" customHeight="1" thickBot="1">
      <c r="C27" s="49"/>
      <c r="F27" s="99" t="s">
        <v>60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ht="4.5" customHeight="1">
      <c r="F28" s="37"/>
    </row>
    <row r="29" spans="3:16" ht="12.75">
      <c r="C29" s="12"/>
      <c r="D29" s="61"/>
      <c r="E29" s="61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ht="6.75" customHeight="1"/>
    <row r="93" spans="3:13" ht="12.7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3:13" ht="12.7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3:13" ht="15.75">
      <c r="C95" s="96" t="s">
        <v>36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3:13" ht="12.7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3:13" ht="12.7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3:13" ht="12.7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3:13" ht="15.75">
      <c r="C99" s="20" t="s">
        <v>37</v>
      </c>
      <c r="D99" s="101">
        <f>firma!E7</f>
        <v>0</v>
      </c>
      <c r="E99" s="101"/>
      <c r="F99" s="101"/>
      <c r="G99" s="101"/>
      <c r="H99" s="101"/>
      <c r="I99" s="20"/>
      <c r="J99" s="20"/>
      <c r="K99" s="20"/>
      <c r="L99" s="20"/>
      <c r="M99" s="20"/>
    </row>
    <row r="100" spans="3:13" ht="12.7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3:13" ht="12.75">
      <c r="C101" s="20" t="s">
        <v>26</v>
      </c>
      <c r="D101" s="95">
        <f>firma!E14</f>
        <v>0</v>
      </c>
      <c r="E101" s="95"/>
      <c r="F101" s="95"/>
      <c r="G101" s="95"/>
      <c r="H101" s="95"/>
      <c r="I101" s="20"/>
      <c r="J101" s="20"/>
      <c r="K101" s="20"/>
      <c r="L101" s="20"/>
      <c r="M101" s="20"/>
    </row>
    <row r="102" spans="3:13" ht="12.7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3:13" ht="12.75">
      <c r="C103" s="20" t="s">
        <v>38</v>
      </c>
      <c r="D103" s="20"/>
      <c r="E103" s="20"/>
      <c r="F103" s="20"/>
      <c r="G103" s="20" t="s">
        <v>39</v>
      </c>
      <c r="J103" s="20"/>
      <c r="K103" s="20"/>
      <c r="L103" s="20"/>
      <c r="M103" s="20"/>
    </row>
    <row r="104" spans="3:13" ht="6" customHeight="1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3:13" ht="12.75">
      <c r="C105" s="20"/>
      <c r="D105" s="42">
        <f>firma!E9</f>
        <v>0</v>
      </c>
      <c r="E105" s="42"/>
      <c r="F105" s="42">
        <f>firma!E9</f>
        <v>0</v>
      </c>
      <c r="G105" s="42"/>
      <c r="H105" s="95">
        <f>firma!I9</f>
        <v>0</v>
      </c>
      <c r="I105" s="95"/>
      <c r="J105" s="95"/>
      <c r="K105" s="95"/>
      <c r="L105" s="95"/>
      <c r="M105" s="42"/>
    </row>
    <row r="106" spans="3:13" ht="12.75">
      <c r="C106" s="20"/>
      <c r="D106" s="42">
        <f>firma!E11</f>
        <v>0</v>
      </c>
      <c r="E106" s="42"/>
      <c r="F106" s="42">
        <f>firma!E11</f>
        <v>0</v>
      </c>
      <c r="G106" s="42"/>
      <c r="H106" s="84">
        <f>firma!I11</f>
        <v>0</v>
      </c>
      <c r="I106" s="84"/>
      <c r="J106" s="84"/>
      <c r="K106" s="84"/>
      <c r="L106" s="84"/>
      <c r="M106" s="42"/>
    </row>
    <row r="107" spans="3:13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3:13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3:13" ht="12.75">
      <c r="C109" s="20" t="s">
        <v>27</v>
      </c>
      <c r="D109" s="42">
        <f>firma!E16</f>
        <v>0</v>
      </c>
      <c r="E109" s="42"/>
      <c r="F109" s="60">
        <f>firma!E16</f>
        <v>0</v>
      </c>
      <c r="G109" s="20" t="s">
        <v>34</v>
      </c>
      <c r="H109" s="95">
        <f>firma!I18</f>
        <v>0</v>
      </c>
      <c r="I109" s="95"/>
      <c r="J109" s="95"/>
      <c r="K109" s="42"/>
      <c r="L109" s="42"/>
      <c r="M109" s="42"/>
    </row>
    <row r="110" spans="3:13" ht="12.75">
      <c r="C110" s="20" t="s">
        <v>31</v>
      </c>
      <c r="D110" s="42">
        <f>firma!E18</f>
        <v>0</v>
      </c>
      <c r="E110" s="42"/>
      <c r="F110" s="60">
        <f>firma!E18</f>
        <v>0</v>
      </c>
      <c r="G110" s="20" t="s">
        <v>33</v>
      </c>
      <c r="H110" s="95">
        <f>firma!I20</f>
        <v>0</v>
      </c>
      <c r="I110" s="95"/>
      <c r="J110" s="95"/>
      <c r="K110" s="42"/>
      <c r="L110" s="42"/>
      <c r="M110" s="42"/>
    </row>
    <row r="111" spans="3:13" ht="12.75">
      <c r="C111" s="20" t="s">
        <v>30</v>
      </c>
      <c r="D111" s="42">
        <f>firma!E20</f>
        <v>0</v>
      </c>
      <c r="E111" s="42"/>
      <c r="F111" s="42">
        <f>firma!E20</f>
        <v>0</v>
      </c>
      <c r="G111" s="42"/>
      <c r="H111" s="20"/>
      <c r="I111" s="20"/>
      <c r="J111" s="20"/>
      <c r="K111" s="20"/>
      <c r="L111" s="20"/>
      <c r="M111" s="20"/>
    </row>
    <row r="112" spans="3:13" ht="12.7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3:13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3:13" ht="12.75">
      <c r="C114" s="20" t="s">
        <v>40</v>
      </c>
      <c r="D114" s="42">
        <f>firma!E24</f>
        <v>0</v>
      </c>
      <c r="E114" s="42"/>
      <c r="F114" s="85">
        <f>firma!E24</f>
        <v>0</v>
      </c>
      <c r="G114" s="85"/>
      <c r="H114" s="85"/>
      <c r="I114" s="85"/>
      <c r="J114" s="85"/>
      <c r="K114" s="85"/>
      <c r="L114" s="42"/>
      <c r="M114" s="42"/>
    </row>
    <row r="115" spans="3:13" ht="12.75">
      <c r="C115" s="20"/>
      <c r="D115" s="42"/>
      <c r="E115" s="42"/>
      <c r="F115" s="85"/>
      <c r="G115" s="85"/>
      <c r="H115" s="85"/>
      <c r="I115" s="85"/>
      <c r="J115" s="85"/>
      <c r="K115" s="85"/>
      <c r="L115" s="42"/>
      <c r="M115" s="42"/>
    </row>
    <row r="116" spans="3:13" ht="12.75">
      <c r="C116" s="41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3:13" ht="12.75">
      <c r="C117" s="20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3:13" ht="12.75">
      <c r="C118" s="20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3:13" ht="12.75">
      <c r="C119" s="20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3:13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3:13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3:13" ht="15">
      <c r="C122" s="106" t="s">
        <v>59</v>
      </c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3:13" ht="15">
      <c r="C123" s="75"/>
      <c r="D123" s="75"/>
      <c r="E123" s="75"/>
      <c r="F123" s="77"/>
      <c r="G123" s="77"/>
      <c r="H123" s="77"/>
      <c r="I123" s="77"/>
      <c r="J123" s="77"/>
      <c r="K123" s="77"/>
      <c r="L123" s="77"/>
      <c r="M123" s="75"/>
    </row>
    <row r="124" spans="3:13" ht="15">
      <c r="C124" s="75"/>
      <c r="D124" s="75"/>
      <c r="E124" s="75"/>
      <c r="F124" s="76" t="s">
        <v>70</v>
      </c>
      <c r="G124" s="75">
        <f aca="true" t="shared" si="0" ref="G124:L124">G6</f>
        <v>1</v>
      </c>
      <c r="H124" s="75">
        <f t="shared" si="0"/>
        <v>0</v>
      </c>
      <c r="I124" s="75">
        <f t="shared" si="0"/>
        <v>0</v>
      </c>
      <c r="J124" s="75">
        <f t="shared" si="0"/>
        <v>0</v>
      </c>
      <c r="K124" s="75">
        <f t="shared" si="0"/>
        <v>1</v>
      </c>
      <c r="L124" s="75">
        <f t="shared" si="0"/>
        <v>1</v>
      </c>
      <c r="M124" s="75"/>
    </row>
    <row r="125" spans="3:13" ht="12.75">
      <c r="C125" s="20"/>
      <c r="D125" s="20"/>
      <c r="E125" s="20"/>
      <c r="F125" s="40"/>
      <c r="G125" s="40"/>
      <c r="H125" s="40"/>
      <c r="I125" s="40"/>
      <c r="J125" s="40"/>
      <c r="K125" s="40"/>
      <c r="L125" s="40"/>
      <c r="M125" s="20"/>
    </row>
    <row r="126" spans="3:13" ht="12.75">
      <c r="C126" s="20" t="s">
        <v>42</v>
      </c>
      <c r="D126" s="104" t="str">
        <f>VLOOKUP(MR51P!O8,MR51P!D8:E10,2)</f>
        <v>vyber výstup 1</v>
      </c>
      <c r="E126" s="104"/>
      <c r="F126" s="104"/>
      <c r="G126" s="104"/>
      <c r="H126" s="104"/>
      <c r="I126" s="104"/>
      <c r="J126" s="20"/>
      <c r="K126" s="20"/>
      <c r="L126" s="20"/>
      <c r="M126" s="20"/>
    </row>
    <row r="127" spans="3:13" ht="12.75">
      <c r="C127" s="20" t="s">
        <v>43</v>
      </c>
      <c r="D127" s="104" t="str">
        <f>VLOOKUP(MR51P!O12,MR51P!D12:E15,2)</f>
        <v>neosazeno</v>
      </c>
      <c r="E127" s="104"/>
      <c r="F127" s="104"/>
      <c r="G127" s="104"/>
      <c r="H127" s="104"/>
      <c r="I127" s="104"/>
      <c r="J127" s="20"/>
      <c r="K127" s="20"/>
      <c r="L127" s="20"/>
      <c r="M127" s="20"/>
    </row>
    <row r="128" spans="3:13" ht="12.75">
      <c r="C128" s="20" t="s">
        <v>44</v>
      </c>
      <c r="D128" s="104" t="str">
        <f>VLOOKUP(MR51P!O17,MR51P!D17:E20,2)</f>
        <v>neosazeno</v>
      </c>
      <c r="E128" s="104"/>
      <c r="F128" s="104"/>
      <c r="G128" s="104"/>
      <c r="H128" s="104"/>
      <c r="I128" s="104"/>
      <c r="J128" s="20"/>
      <c r="K128" s="20"/>
      <c r="L128" s="20"/>
      <c r="M128" s="20"/>
    </row>
    <row r="129" spans="3:13" ht="12.75">
      <c r="C129" s="20" t="s">
        <v>46</v>
      </c>
      <c r="D129" s="104" t="str">
        <f>VLOOKUP(MR51P!O22,MR51P!D22:E23,2)</f>
        <v>vestavné</v>
      </c>
      <c r="E129" s="104"/>
      <c r="F129" s="104"/>
      <c r="G129" s="104"/>
      <c r="H129" s="104"/>
      <c r="I129" s="104"/>
      <c r="J129" s="20"/>
      <c r="K129" s="20"/>
      <c r="L129" s="20"/>
      <c r="M129" s="20"/>
    </row>
    <row r="130" spans="3:13" ht="12.75">
      <c r="C130" s="20"/>
      <c r="D130" s="21"/>
      <c r="E130" s="21"/>
      <c r="F130" s="21"/>
      <c r="G130" s="21"/>
      <c r="H130" s="21"/>
      <c r="I130" s="21"/>
      <c r="J130" s="20"/>
      <c r="K130" s="20"/>
      <c r="L130" s="20"/>
      <c r="M130" s="20"/>
    </row>
    <row r="131" spans="3:13" ht="12.75">
      <c r="C131" s="20"/>
      <c r="D131" s="20"/>
      <c r="E131" s="20"/>
      <c r="F131" s="20"/>
      <c r="G131" s="20"/>
      <c r="H131" s="82" t="s">
        <v>48</v>
      </c>
      <c r="I131" s="82"/>
      <c r="J131" s="82"/>
      <c r="K131" s="83">
        <f>MR51P!P6</f>
        <v>5500</v>
      </c>
      <c r="L131" s="83"/>
      <c r="M131" s="83"/>
    </row>
    <row r="132" spans="3:13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3:13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3:13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3:13" ht="12.75">
      <c r="C135" s="44" t="s">
        <v>49</v>
      </c>
      <c r="D135" s="105">
        <f>firma!E22</f>
        <v>0</v>
      </c>
      <c r="E135" s="105"/>
      <c r="F135" s="105"/>
      <c r="G135" s="105"/>
      <c r="H135" s="105"/>
      <c r="I135" s="105"/>
      <c r="J135" s="20"/>
      <c r="K135" s="20"/>
      <c r="L135" s="20"/>
      <c r="M135" s="20"/>
    </row>
    <row r="136" spans="3:13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3:13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3:13" ht="12.75">
      <c r="C138" s="44" t="s">
        <v>50</v>
      </c>
      <c r="D138" s="45">
        <f ca="1">TODAY()</f>
        <v>39728</v>
      </c>
      <c r="E138" s="20"/>
      <c r="F138" s="63"/>
      <c r="G138" s="20"/>
      <c r="H138" s="20"/>
      <c r="I138" s="20"/>
      <c r="J138" s="20"/>
      <c r="K138" s="20"/>
      <c r="L138" s="20"/>
      <c r="M138" s="20"/>
    </row>
    <row r="139" spans="3:13" ht="12.75">
      <c r="C139" s="20"/>
      <c r="D139" s="20"/>
      <c r="E139" s="20"/>
      <c r="F139" s="20"/>
      <c r="G139" s="20"/>
      <c r="H139" s="20"/>
      <c r="I139" s="103" t="s">
        <v>51</v>
      </c>
      <c r="J139" s="103"/>
      <c r="K139" s="103"/>
      <c r="L139" s="103"/>
      <c r="M139" s="62"/>
    </row>
    <row r="140" spans="3:13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3:13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7:13" ht="12.75">
      <c r="G142"/>
      <c r="H142"/>
      <c r="I142"/>
      <c r="J142"/>
      <c r="K142"/>
      <c r="L142"/>
      <c r="M142"/>
    </row>
    <row r="143" spans="7:13" ht="12.75">
      <c r="G143"/>
      <c r="H143"/>
      <c r="I143"/>
      <c r="J143"/>
      <c r="K143"/>
      <c r="L143"/>
      <c r="M143"/>
    </row>
    <row r="144" spans="7:13" ht="12.75">
      <c r="G144"/>
      <c r="H144"/>
      <c r="I144"/>
      <c r="J144"/>
      <c r="K144"/>
      <c r="L144"/>
      <c r="M144"/>
    </row>
    <row r="145" spans="7:13" ht="12.75">
      <c r="G145"/>
      <c r="H145"/>
      <c r="I145"/>
      <c r="J145"/>
      <c r="K145"/>
      <c r="L145"/>
      <c r="M145"/>
    </row>
    <row r="146" spans="7:13" ht="12.75">
      <c r="G146"/>
      <c r="H146"/>
      <c r="I146"/>
      <c r="J146"/>
      <c r="K146"/>
      <c r="L146"/>
      <c r="M146"/>
    </row>
    <row r="147" spans="7:13" ht="12.75">
      <c r="G147"/>
      <c r="H147"/>
      <c r="I147"/>
      <c r="J147"/>
      <c r="K147"/>
      <c r="L147"/>
      <c r="M147"/>
    </row>
    <row r="148" spans="7:13" ht="12.75">
      <c r="G148"/>
      <c r="H148"/>
      <c r="I148"/>
      <c r="J148"/>
      <c r="K148"/>
      <c r="L148"/>
      <c r="M148"/>
    </row>
    <row r="149" spans="7:13" ht="12.75">
      <c r="G149"/>
      <c r="H149"/>
      <c r="I149"/>
      <c r="J149"/>
      <c r="K149"/>
      <c r="L149"/>
      <c r="M149"/>
    </row>
    <row r="150" spans="7:13" ht="12.75">
      <c r="G150"/>
      <c r="H150"/>
      <c r="I150"/>
      <c r="J150"/>
      <c r="K150"/>
      <c r="L150"/>
      <c r="M150"/>
    </row>
    <row r="151" spans="7:13" ht="12.75">
      <c r="G151"/>
      <c r="H151"/>
      <c r="I151"/>
      <c r="J151"/>
      <c r="K151"/>
      <c r="L151"/>
      <c r="M151"/>
    </row>
    <row r="152" spans="7:13" ht="12.75">
      <c r="G152"/>
      <c r="H152"/>
      <c r="I152"/>
      <c r="J152"/>
      <c r="K152"/>
      <c r="L152"/>
      <c r="M152"/>
    </row>
    <row r="153" spans="7:13" ht="12.75">
      <c r="G153"/>
      <c r="H153"/>
      <c r="I153"/>
      <c r="J153"/>
      <c r="K153"/>
      <c r="L153"/>
      <c r="M153"/>
    </row>
    <row r="154" spans="7:13" ht="12.75">
      <c r="G154"/>
      <c r="H154"/>
      <c r="I154"/>
      <c r="J154"/>
      <c r="K154"/>
      <c r="L154"/>
      <c r="M154"/>
    </row>
    <row r="155" spans="7:13" ht="12.75">
      <c r="G155"/>
      <c r="H155"/>
      <c r="I155"/>
      <c r="J155"/>
      <c r="K155"/>
      <c r="L155"/>
      <c r="M155"/>
    </row>
    <row r="156" spans="7:13" ht="12.75">
      <c r="G156"/>
      <c r="H156"/>
      <c r="I156"/>
      <c r="J156"/>
      <c r="K156"/>
      <c r="L156"/>
      <c r="M156"/>
    </row>
    <row r="157" spans="7:13" ht="12.75">
      <c r="G157"/>
      <c r="H157"/>
      <c r="I157"/>
      <c r="J157"/>
      <c r="K157"/>
      <c r="L157"/>
      <c r="M157"/>
    </row>
  </sheetData>
  <sheetProtection sheet="1" objects="1" scenarios="1"/>
  <mergeCells count="32">
    <mergeCell ref="B3:F3"/>
    <mergeCell ref="B4:P5"/>
    <mergeCell ref="B7:B11"/>
    <mergeCell ref="B12:B23"/>
    <mergeCell ref="N17:N18"/>
    <mergeCell ref="N22:N23"/>
    <mergeCell ref="C17:C20"/>
    <mergeCell ref="C12:C15"/>
    <mergeCell ref="C8:C10"/>
    <mergeCell ref="N8:N9"/>
    <mergeCell ref="F27:P27"/>
    <mergeCell ref="F29:P29"/>
    <mergeCell ref="D99:H99"/>
    <mergeCell ref="D101:H101"/>
    <mergeCell ref="C95:M95"/>
    <mergeCell ref="N12:N13"/>
    <mergeCell ref="C22:C23"/>
    <mergeCell ref="B6:F6"/>
    <mergeCell ref="I139:L139"/>
    <mergeCell ref="D126:I126"/>
    <mergeCell ref="D127:I127"/>
    <mergeCell ref="H109:J109"/>
    <mergeCell ref="H110:J110"/>
    <mergeCell ref="D128:I128"/>
    <mergeCell ref="H105:L105"/>
    <mergeCell ref="H106:L106"/>
    <mergeCell ref="D135:I135"/>
    <mergeCell ref="F114:K115"/>
    <mergeCell ref="H131:J131"/>
    <mergeCell ref="K131:M131"/>
    <mergeCell ref="D129:I129"/>
    <mergeCell ref="C122:M122"/>
  </mergeCells>
  <conditionalFormatting sqref="H6">
    <cfRule type="cellIs" priority="1" dxfId="0" operator="lessThan" stopIfTrue="1">
      <formula>1</formula>
    </cfRule>
  </conditionalFormatting>
  <printOptions/>
  <pageMargins left="0.38" right="0.2" top="0.56" bottom="0.16" header="0.24" footer="0.1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objednávkový formulář</dc:title>
  <dc:subject>regulátor MR51D (C)</dc:subject>
  <dc:creator/>
  <cp:keywords/>
  <dc:description/>
  <cp:lastModifiedBy>Dragan</cp:lastModifiedBy>
  <cp:lastPrinted>2008-10-02T06:42:01Z</cp:lastPrinted>
  <dcterms:created xsi:type="dcterms:W3CDTF">2007-02-05T14:11:56Z</dcterms:created>
  <dcterms:modified xsi:type="dcterms:W3CDTF">2008-10-07T11:54:12Z</dcterms:modified>
  <cp:category/>
  <cp:version/>
  <cp:contentType/>
  <cp:contentStatus/>
</cp:coreProperties>
</file>